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8475" activeTab="0"/>
  </bookViews>
  <sheets>
    <sheet name="2007-09" sheetId="1" r:id="rId1"/>
  </sheets>
  <externalReferences>
    <externalReference r:id="rId4"/>
  </externalReferences>
  <definedNames>
    <definedName name="\B">'[1]FY96-99'!#REF!</definedName>
  </definedNames>
  <calcPr fullCalcOnLoad="1"/>
</workbook>
</file>

<file path=xl/sharedStrings.xml><?xml version="1.0" encoding="utf-8"?>
<sst xmlns="http://schemas.openxmlformats.org/spreadsheetml/2006/main" count="167" uniqueCount="51">
  <si>
    <t>Student Financial Assistance by Ethnicity</t>
  </si>
  <si>
    <t>Academic Years 2007-2009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</si>
  <si>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</si>
  <si>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</si>
  <si>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</si>
  <si>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</si>
  <si>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</si>
  <si>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</si>
  <si>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</si>
  <si>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</si>
  <si>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1994-1995</t>
  </si>
  <si>
    <t>1995-1996</t>
  </si>
  <si>
    <t xml:space="preserve">2007-2008 </t>
  </si>
  <si>
    <t>2008-2009</t>
  </si>
  <si>
    <t xml:space="preserve">   # of</t>
  </si>
  <si>
    <t xml:space="preserve">  Average</t>
  </si>
  <si>
    <t xml:space="preserve">     # of</t>
  </si>
  <si>
    <t xml:space="preserve">    # of</t>
  </si>
  <si>
    <t xml:space="preserve"> Average</t>
  </si>
  <si>
    <t>Average</t>
  </si>
  <si>
    <t># of</t>
  </si>
  <si>
    <t>Avg. Award</t>
  </si>
  <si>
    <t>Ethnic Category</t>
  </si>
  <si>
    <t xml:space="preserve"> Awards</t>
  </si>
  <si>
    <t>Dollars</t>
  </si>
  <si>
    <t xml:space="preserve">   Award</t>
  </si>
  <si>
    <t xml:space="preserve">   Awards</t>
  </si>
  <si>
    <t xml:space="preserve">  Awards</t>
  </si>
  <si>
    <t xml:space="preserve">  Award</t>
  </si>
  <si>
    <t xml:space="preserve"> Award</t>
  </si>
  <si>
    <t>Awards</t>
  </si>
  <si>
    <t>Award</t>
  </si>
  <si>
    <t>Students</t>
  </si>
  <si>
    <t>Per Student</t>
  </si>
  <si>
    <t xml:space="preserve">  ___________________________________</t>
  </si>
  <si>
    <t>African- American</t>
  </si>
  <si>
    <t>Grants</t>
  </si>
  <si>
    <t>Loans</t>
  </si>
  <si>
    <t>Scholarships</t>
  </si>
  <si>
    <t>Employment</t>
  </si>
  <si>
    <t>Unduplicated Total</t>
  </si>
  <si>
    <t>XXXX</t>
  </si>
  <si>
    <t>Asian American</t>
  </si>
  <si>
    <t>Hispanic</t>
  </si>
  <si>
    <t>International</t>
  </si>
  <si>
    <t>Native American</t>
  </si>
  <si>
    <t>White</t>
  </si>
  <si>
    <t>Other</t>
  </si>
  <si>
    <t>All Recipients</t>
  </si>
  <si>
    <t>SOURCE:  Institutional Research</t>
  </si>
  <si>
    <t>2007-08 and 2008-09 provided by Maureen Croft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</si>
</sst>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_)"/>
    <numFmt numFmtId="166" formatCode="0.00_)"/>
  </numFmts>
  <fonts count="46">
    <font>
      <sz val="8"/>
      <name val="Arial MT"/>
      <family val="0"/>
    </font>
    <font>
      <sz val="11"/>
      <color indexed="8"/>
      <name val="Calibri"/>
      <family val="2"/>
    </font>
    <font>
      <b/>
      <sz val="12"/>
      <color indexed="10"/>
      <name val="Arial MT"/>
      <family val="0"/>
    </font>
    <font>
      <b/>
      <sz val="8"/>
      <color indexed="10"/>
      <name val="Arial MT"/>
      <family val="0"/>
    </font>
    <font>
      <b/>
      <sz val="8"/>
      <name val="Arial MT"/>
      <family val="0"/>
    </font>
    <font>
      <sz val="9"/>
      <name val="Arial MT"/>
      <family val="0"/>
    </font>
    <font>
      <b/>
      <sz val="9"/>
      <name val="Arial MT"/>
      <family val="0"/>
    </font>
    <font>
      <b/>
      <sz val="9"/>
      <color indexed="12"/>
      <name val="Arial MT"/>
      <family val="0"/>
    </font>
    <font>
      <sz val="9"/>
      <color indexed="10"/>
      <name val="Arial MT"/>
      <family val="0"/>
    </font>
    <font>
      <b/>
      <sz val="9"/>
      <color indexed="10"/>
      <name val="Arial MT"/>
      <family val="0"/>
    </font>
    <font>
      <sz val="8"/>
      <color indexed="10"/>
      <name val="Arial MT"/>
      <family val="0"/>
    </font>
    <font>
      <sz val="10"/>
      <name val="Arial"/>
      <family val="2"/>
    </font>
    <font>
      <b/>
      <u val="single"/>
      <sz val="9"/>
      <color indexed="10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37" fontId="0" fillId="0" borderId="0" xfId="0" applyAlignment="1">
      <alignment/>
    </xf>
    <xf numFmtId="37" fontId="3" fillId="0" borderId="0" xfId="0" applyFont="1" applyAlignment="1">
      <alignment/>
    </xf>
    <xf numFmtId="37" fontId="3" fillId="0" borderId="0" xfId="0" applyFont="1" applyFill="1" applyAlignment="1">
      <alignment/>
    </xf>
    <xf numFmtId="37" fontId="0" fillId="0" borderId="0" xfId="0" applyNumberForma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0" fillId="0" borderId="0" xfId="0" applyFill="1" applyAlignment="1">
      <alignment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5" fillId="0" borderId="0" xfId="0" applyFont="1" applyFill="1" applyAlignment="1">
      <alignment/>
    </xf>
    <xf numFmtId="37" fontId="7" fillId="0" borderId="0" xfId="0" applyFont="1" applyFill="1" applyAlignment="1">
      <alignment horizontal="center"/>
    </xf>
    <xf numFmtId="37" fontId="5" fillId="0" borderId="0" xfId="0" applyFont="1" applyAlignment="1">
      <alignment/>
    </xf>
    <xf numFmtId="37" fontId="8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center"/>
      <protection/>
    </xf>
    <xf numFmtId="37" fontId="9" fillId="0" borderId="10" xfId="0" applyNumberFormat="1" applyFont="1" applyBorder="1" applyAlignment="1" applyProtection="1">
      <alignment/>
      <protection/>
    </xf>
    <xf numFmtId="37" fontId="9" fillId="0" borderId="10" xfId="0" applyNumberFormat="1" applyFont="1" applyBorder="1" applyAlignment="1" applyProtection="1">
      <alignment horizontal="center"/>
      <protection/>
    </xf>
    <xf numFmtId="37" fontId="9" fillId="0" borderId="11" xfId="0" applyNumberFormat="1" applyFont="1" applyBorder="1" applyAlignment="1" applyProtection="1">
      <alignment/>
      <protection/>
    </xf>
    <xf numFmtId="37" fontId="8" fillId="0" borderId="12" xfId="0" applyNumberFormat="1" applyFont="1" applyBorder="1" applyAlignment="1" applyProtection="1">
      <alignment/>
      <protection/>
    </xf>
    <xf numFmtId="37" fontId="9" fillId="0" borderId="13" xfId="0" applyNumberFormat="1" applyFont="1" applyBorder="1" applyAlignment="1" applyProtection="1">
      <alignment horizontal="center"/>
      <protection/>
    </xf>
    <xf numFmtId="37" fontId="8" fillId="0" borderId="14" xfId="0" applyNumberFormat="1" applyFont="1" applyBorder="1" applyAlignment="1" applyProtection="1">
      <alignment/>
      <protection/>
    </xf>
    <xf numFmtId="37" fontId="8" fillId="0" borderId="13" xfId="0" applyNumberFormat="1" applyFont="1" applyBorder="1" applyAlignment="1" applyProtection="1">
      <alignment/>
      <protection/>
    </xf>
    <xf numFmtId="37" fontId="9" fillId="0" borderId="12" xfId="0" applyNumberFormat="1" applyFont="1" applyBorder="1" applyAlignment="1" applyProtection="1">
      <alignment/>
      <protection/>
    </xf>
    <xf numFmtId="37" fontId="9" fillId="0" borderId="13" xfId="0" applyNumberFormat="1" applyFont="1" applyBorder="1" applyAlignment="1" applyProtection="1">
      <alignment/>
      <protection/>
    </xf>
    <xf numFmtId="37" fontId="9" fillId="0" borderId="13" xfId="0" applyNumberFormat="1" applyFont="1" applyBorder="1" applyAlignment="1" applyProtection="1" quotePrefix="1">
      <alignment horizontal="centerContinuous"/>
      <protection/>
    </xf>
    <xf numFmtId="37" fontId="9" fillId="0" borderId="14" xfId="0" applyNumberFormat="1" applyFont="1" applyBorder="1" applyAlignment="1" applyProtection="1">
      <alignment/>
      <protection/>
    </xf>
    <xf numFmtId="37" fontId="8" fillId="0" borderId="15" xfId="0" applyFont="1" applyFill="1" applyBorder="1" applyAlignment="1">
      <alignment/>
    </xf>
    <xf numFmtId="37" fontId="8" fillId="0" borderId="16" xfId="0" applyFont="1" applyFill="1" applyBorder="1" applyAlignment="1">
      <alignment/>
    </xf>
    <xf numFmtId="37" fontId="8" fillId="0" borderId="16" xfId="0" applyFont="1" applyBorder="1" applyAlignment="1">
      <alignment/>
    </xf>
    <xf numFmtId="37" fontId="8" fillId="0" borderId="17" xfId="0" applyFont="1" applyBorder="1" applyAlignment="1">
      <alignment/>
    </xf>
    <xf numFmtId="37" fontId="8" fillId="33" borderId="0" xfId="0" applyFont="1" applyFill="1" applyAlignment="1">
      <alignment/>
    </xf>
    <xf numFmtId="37" fontId="8" fillId="0" borderId="0" xfId="0" applyFont="1" applyAlignment="1">
      <alignment/>
    </xf>
    <xf numFmtId="37" fontId="10" fillId="0" borderId="0" xfId="0" applyFont="1" applyAlignment="1">
      <alignment/>
    </xf>
    <xf numFmtId="37" fontId="8" fillId="0" borderId="0" xfId="0" applyFont="1" applyFill="1" applyAlignment="1">
      <alignment/>
    </xf>
    <xf numFmtId="37" fontId="9" fillId="0" borderId="0" xfId="0" applyNumberFormat="1" applyFont="1" applyFill="1" applyAlignment="1" applyProtection="1">
      <alignment horizontal="center"/>
      <protection/>
    </xf>
    <xf numFmtId="164" fontId="8" fillId="0" borderId="0" xfId="44" applyNumberFormat="1" applyFont="1" applyFill="1" applyAlignment="1">
      <alignment/>
    </xf>
    <xf numFmtId="164" fontId="9" fillId="0" borderId="0" xfId="44" applyNumberFormat="1" applyFont="1" applyFill="1" applyAlignment="1" applyProtection="1">
      <alignment horizontal="center"/>
      <protection/>
    </xf>
    <xf numFmtId="37" fontId="12" fillId="0" borderId="0" xfId="0" applyNumberFormat="1" applyFont="1" applyAlignment="1" applyProtection="1">
      <alignment horizontal="center"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Fill="1" applyAlignment="1" applyProtection="1">
      <alignment horizontal="center"/>
      <protection/>
    </xf>
    <xf numFmtId="164" fontId="12" fillId="0" borderId="0" xfId="44" applyNumberFormat="1" applyFont="1" applyFill="1" applyAlignment="1" applyProtection="1">
      <alignment horizontal="center"/>
      <protection/>
    </xf>
    <xf numFmtId="37" fontId="5" fillId="33" borderId="0" xfId="0" applyFont="1" applyFill="1" applyAlignment="1">
      <alignment/>
    </xf>
    <xf numFmtId="164" fontId="5" fillId="0" borderId="0" xfId="44" applyNumberFormat="1" applyFont="1" applyFill="1" applyAlignment="1">
      <alignment/>
    </xf>
    <xf numFmtId="37" fontId="8" fillId="0" borderId="16" xfId="0" applyNumberFormat="1" applyFont="1" applyBorder="1" applyAlignment="1" applyProtection="1">
      <alignment/>
      <protection/>
    </xf>
    <xf numFmtId="37" fontId="8" fillId="0" borderId="16" xfId="0" applyFont="1" applyFill="1" applyBorder="1" applyAlignment="1">
      <alignment horizontal="right"/>
    </xf>
    <xf numFmtId="37" fontId="8" fillId="33" borderId="16" xfId="0" applyFont="1" applyFill="1" applyBorder="1" applyAlignment="1">
      <alignment/>
    </xf>
    <xf numFmtId="164" fontId="8" fillId="0" borderId="16" xfId="44" applyNumberFormat="1" applyFont="1" applyFill="1" applyBorder="1" applyAlignment="1">
      <alignment/>
    </xf>
    <xf numFmtId="164" fontId="8" fillId="0" borderId="17" xfId="44" applyNumberFormat="1" applyFont="1" applyFill="1" applyBorder="1" applyAlignment="1">
      <alignment/>
    </xf>
    <xf numFmtId="37" fontId="0" fillId="0" borderId="0" xfId="0" applyFont="1" applyAlignment="1">
      <alignment/>
    </xf>
    <xf numFmtId="37" fontId="0" fillId="0" borderId="0" xfId="0" applyNumberFormat="1" applyFont="1" applyAlignment="1" applyProtection="1">
      <alignment/>
      <protection/>
    </xf>
    <xf numFmtId="37" fontId="0" fillId="0" borderId="0" xfId="0" applyFont="1" applyAlignment="1">
      <alignment horizontal="right"/>
    </xf>
    <xf numFmtId="37" fontId="0" fillId="0" borderId="0" xfId="0" applyFont="1" applyFill="1" applyAlignment="1">
      <alignment/>
    </xf>
    <xf numFmtId="164" fontId="0" fillId="0" borderId="0" xfId="44" applyNumberFormat="1" applyFont="1" applyFill="1" applyAlignment="1">
      <alignment/>
    </xf>
    <xf numFmtId="37" fontId="0" fillId="33" borderId="0" xfId="0" applyFont="1" applyFill="1" applyAlignment="1">
      <alignment/>
    </xf>
    <xf numFmtId="164" fontId="0" fillId="0" borderId="0" xfId="44" applyNumberFormat="1" applyFont="1" applyFill="1" applyBorder="1" applyAlignment="1">
      <alignment/>
    </xf>
    <xf numFmtId="37" fontId="0" fillId="0" borderId="0" xfId="0" applyFont="1" applyFill="1" applyAlignment="1">
      <alignment horizontal="right"/>
    </xf>
    <xf numFmtId="37" fontId="4" fillId="0" borderId="0" xfId="0" applyFont="1" applyFill="1" applyAlignment="1">
      <alignment/>
    </xf>
    <xf numFmtId="164" fontId="4" fillId="0" borderId="0" xfId="44" applyNumberFormat="1" applyFont="1" applyFill="1" applyAlignment="1">
      <alignment/>
    </xf>
    <xf numFmtId="37" fontId="0" fillId="0" borderId="0" xfId="0" applyNumberFormat="1" applyAlignment="1" applyProtection="1">
      <alignment horizontal="right"/>
      <protection/>
    </xf>
    <xf numFmtId="37" fontId="5" fillId="0" borderId="0" xfId="0" applyFont="1" applyFill="1" applyAlignment="1">
      <alignment horizontal="right"/>
    </xf>
    <xf numFmtId="164" fontId="0" fillId="0" borderId="0" xfId="44" applyNumberFormat="1" applyFont="1" applyAlignment="1">
      <alignment/>
    </xf>
    <xf numFmtId="37" fontId="0" fillId="0" borderId="0" xfId="0" applyNumberFormat="1" applyFont="1" applyFill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right"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/>
    </xf>
    <xf numFmtId="37" fontId="5" fillId="0" borderId="16" xfId="0" applyFont="1" applyFill="1" applyBorder="1" applyAlignment="1">
      <alignment horizontal="right"/>
    </xf>
    <xf numFmtId="37" fontId="5" fillId="0" borderId="16" xfId="0" applyFont="1" applyFill="1" applyBorder="1" applyAlignment="1">
      <alignment/>
    </xf>
    <xf numFmtId="164" fontId="5" fillId="0" borderId="16" xfId="44" applyNumberFormat="1" applyFont="1" applyFill="1" applyBorder="1" applyAlignment="1">
      <alignment/>
    </xf>
    <xf numFmtId="37" fontId="5" fillId="33" borderId="16" xfId="0" applyFont="1" applyFill="1" applyBorder="1" applyAlignment="1">
      <alignment/>
    </xf>
    <xf numFmtId="164" fontId="5" fillId="0" borderId="17" xfId="44" applyNumberFormat="1" applyFont="1" applyFill="1" applyBorder="1" applyAlignment="1">
      <alignment/>
    </xf>
    <xf numFmtId="37" fontId="7" fillId="0" borderId="12" xfId="0" applyNumberFormat="1" applyFont="1" applyBorder="1" applyAlignment="1" applyProtection="1">
      <alignment/>
      <protection/>
    </xf>
    <xf numFmtId="37" fontId="5" fillId="0" borderId="0" xfId="0" applyFont="1" applyFill="1" applyBorder="1" applyAlignment="1">
      <alignment/>
    </xf>
    <xf numFmtId="37" fontId="0" fillId="0" borderId="0" xfId="0" applyFill="1" applyBorder="1" applyAlignment="1">
      <alignment/>
    </xf>
    <xf numFmtId="37" fontId="0" fillId="0" borderId="0" xfId="0" applyFill="1" applyAlignment="1">
      <alignment horizontal="right"/>
    </xf>
    <xf numFmtId="37" fontId="4" fillId="0" borderId="0" xfId="0" applyFont="1" applyAlignment="1">
      <alignment/>
    </xf>
    <xf numFmtId="37" fontId="6" fillId="0" borderId="0" xfId="0" applyFont="1" applyFill="1" applyAlignment="1">
      <alignment/>
    </xf>
    <xf numFmtId="37" fontId="7" fillId="0" borderId="0" xfId="0" applyNumberFormat="1" applyFont="1" applyAlignment="1" applyProtection="1">
      <alignment/>
      <protection/>
    </xf>
    <xf numFmtId="37" fontId="6" fillId="0" borderId="0" xfId="0" applyFont="1" applyAlignment="1">
      <alignment/>
    </xf>
    <xf numFmtId="16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37" fontId="2" fillId="0" borderId="0" xfId="0" applyFont="1" applyAlignment="1">
      <alignment horizontal="center"/>
    </xf>
    <xf numFmtId="37" fontId="9" fillId="0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sfiore\Local%20Settings\Temporary%20Internet%20Files\Content.Outlook\SCGQ4DIW\FINAID_EthnicData_07%20forw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96-99"/>
      <sheetName val="FY99-07"/>
      <sheetName val="Comparisons"/>
      <sheetName val="2007-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04"/>
  <sheetViews>
    <sheetView tabSelected="1" zoomScalePageLayoutView="0" workbookViewId="0" topLeftCell="A1">
      <selection activeCell="CH11" sqref="CH11"/>
    </sheetView>
  </sheetViews>
  <sheetFormatPr defaultColWidth="8.5" defaultRowHeight="11.25"/>
  <cols>
    <col min="1" max="1" width="2.83203125" style="0" customWidth="1"/>
    <col min="2" max="2" width="9.83203125" style="0" customWidth="1"/>
    <col min="3" max="49" width="0" style="0" hidden="1" customWidth="1"/>
    <col min="50" max="50" width="6" style="0" customWidth="1"/>
    <col min="51" max="55" width="0" style="0" hidden="1" customWidth="1"/>
    <col min="56" max="56" width="3" style="0" customWidth="1"/>
    <col min="57" max="57" width="7.83203125" style="0" hidden="1" customWidth="1"/>
    <col min="58" max="58" width="1.83203125" style="0" hidden="1" customWidth="1"/>
    <col min="59" max="59" width="10.83203125" style="0" hidden="1" customWidth="1"/>
    <col min="60" max="60" width="1.83203125" style="0" hidden="1" customWidth="1"/>
    <col min="61" max="61" width="6.83203125" style="0" hidden="1" customWidth="1"/>
    <col min="62" max="62" width="7.83203125" style="0" hidden="1" customWidth="1"/>
    <col min="63" max="63" width="1.83203125" style="0" hidden="1" customWidth="1"/>
    <col min="64" max="64" width="12.5" style="0" hidden="1" customWidth="1"/>
    <col min="65" max="65" width="1.83203125" style="0" hidden="1" customWidth="1"/>
    <col min="66" max="66" width="6.83203125" style="0" hidden="1" customWidth="1"/>
    <col min="67" max="67" width="2.33203125" style="0" customWidth="1"/>
    <col min="68" max="68" width="7.83203125" style="0" hidden="1" customWidth="1"/>
    <col min="69" max="69" width="1.83203125" style="0" hidden="1" customWidth="1"/>
    <col min="70" max="70" width="12" style="0" hidden="1" customWidth="1"/>
    <col min="71" max="71" width="1.83203125" style="0" hidden="1" customWidth="1"/>
    <col min="72" max="72" width="6.83203125" style="0" hidden="1" customWidth="1"/>
    <col min="73" max="73" width="3.5" style="0" hidden="1" customWidth="1"/>
    <col min="74" max="74" width="8.66015625" style="0" customWidth="1"/>
    <col min="75" max="75" width="1.83203125" style="0" customWidth="1"/>
    <col min="76" max="76" width="11" style="0" customWidth="1"/>
    <col min="77" max="77" width="1.83203125" style="0" customWidth="1"/>
    <col min="78" max="78" width="13.5" style="0" customWidth="1"/>
    <col min="79" max="79" width="1.83203125" style="0" customWidth="1"/>
    <col min="80" max="80" width="12.33203125" style="0" bestFit="1" customWidth="1"/>
    <col min="81" max="81" width="2.5" style="0" customWidth="1"/>
    <col min="82" max="82" width="11.16015625" style="0" customWidth="1"/>
    <col min="83" max="83" width="1.83203125" style="0" customWidth="1"/>
    <col min="84" max="84" width="9.16015625" style="0" customWidth="1"/>
    <col min="85" max="85" width="1.83203125" style="0" customWidth="1"/>
    <col min="86" max="86" width="14.16015625" style="0" customWidth="1"/>
    <col min="87" max="87" width="2.5" style="0" customWidth="1"/>
    <col min="88" max="88" width="11.83203125" style="0" customWidth="1"/>
    <col min="89" max="89" width="2.33203125" style="0" customWidth="1"/>
    <col min="90" max="90" width="8.83203125" style="0" customWidth="1"/>
    <col min="91" max="91" width="2.83203125" style="0" customWidth="1"/>
    <col min="92" max="92" width="9" style="0" customWidth="1"/>
    <col min="93" max="93" width="2.5" style="0" customWidth="1"/>
    <col min="94" max="94" width="0.4921875" style="0" customWidth="1"/>
    <col min="95" max="95" width="2" style="0" hidden="1" customWidth="1"/>
    <col min="96" max="96" width="8.83203125" style="0" hidden="1" customWidth="1"/>
    <col min="97" max="97" width="3.5" style="0" hidden="1" customWidth="1"/>
    <col min="98" max="98" width="9.16015625" style="0" hidden="1" customWidth="1"/>
    <col min="99" max="99" width="3" style="0" hidden="1" customWidth="1"/>
    <col min="100" max="100" width="12.5" style="0" hidden="1" customWidth="1"/>
    <col min="101" max="101" width="3" style="0" hidden="1" customWidth="1"/>
    <col min="102" max="102" width="8.83203125" style="0" hidden="1" customWidth="1"/>
    <col min="103" max="103" width="3.33203125" style="0" hidden="1" customWidth="1"/>
    <col min="104" max="104" width="9" style="0" bestFit="1" customWidth="1"/>
    <col min="105" max="105" width="3.16015625" style="0" customWidth="1"/>
    <col min="106" max="106" width="14.66015625" style="0" bestFit="1" customWidth="1"/>
    <col min="107" max="107" width="3" style="0" customWidth="1"/>
    <col min="108" max="108" width="8.66015625" style="0" bestFit="1" customWidth="1"/>
    <col min="109" max="109" width="3.66015625" style="0" customWidth="1"/>
    <col min="110" max="110" width="9" style="5" bestFit="1" customWidth="1"/>
    <col min="111" max="111" width="3.16015625" style="5" customWidth="1"/>
    <col min="112" max="112" width="14.66015625" style="5" bestFit="1" customWidth="1"/>
    <col min="113" max="113" width="3" style="5" customWidth="1"/>
    <col min="114" max="114" width="8.66015625" style="5" bestFit="1" customWidth="1"/>
    <col min="115" max="115" width="3.33203125" style="5" customWidth="1"/>
    <col min="116" max="116" width="9" style="5" bestFit="1" customWidth="1"/>
    <col min="117" max="117" width="3.16015625" style="5" customWidth="1"/>
    <col min="118" max="118" width="14.66015625" style="5" bestFit="1" customWidth="1"/>
    <col min="119" max="119" width="3" style="5" customWidth="1"/>
    <col min="120" max="120" width="8.66015625" style="5" bestFit="1" customWidth="1"/>
    <col min="121" max="123" width="8.5" style="0" customWidth="1"/>
    <col min="124" max="124" width="10.83203125" style="0" bestFit="1" customWidth="1"/>
    <col min="125" max="129" width="8.5" style="0" customWidth="1"/>
    <col min="130" max="130" width="10.83203125" style="0" bestFit="1" customWidth="1"/>
  </cols>
  <sheetData>
    <row r="1" spans="1:121" s="1" customFormat="1" ht="15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</row>
    <row r="2" spans="1:121" s="1" customFormat="1" ht="15.7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1:120" ht="11.25">
      <c r="A3" s="3"/>
      <c r="B3" s="4"/>
      <c r="C3" s="4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3"/>
      <c r="AL3" s="4"/>
      <c r="AM3" s="4"/>
      <c r="AN3" s="4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5"/>
      <c r="BW3" s="5"/>
      <c r="BX3" s="5"/>
      <c r="BY3" s="5"/>
      <c r="BZ3" s="5"/>
      <c r="CA3" s="5"/>
      <c r="DF3"/>
      <c r="DG3"/>
      <c r="DH3"/>
      <c r="DI3"/>
      <c r="DJ3"/>
      <c r="DK3"/>
      <c r="DL3"/>
      <c r="DM3"/>
      <c r="DN3"/>
      <c r="DO3"/>
      <c r="DP3"/>
    </row>
    <row r="4" spans="1:120" ht="1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8"/>
      <c r="BW4" s="8"/>
      <c r="BX4" s="9"/>
      <c r="BY4" s="8"/>
      <c r="BZ4" s="8"/>
      <c r="CA4" s="8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DF4"/>
      <c r="DG4"/>
      <c r="DH4"/>
      <c r="DI4"/>
      <c r="DJ4"/>
      <c r="DK4"/>
      <c r="DL4"/>
      <c r="DM4"/>
      <c r="DN4"/>
      <c r="DO4"/>
      <c r="DP4"/>
    </row>
    <row r="5" spans="1:90" s="31" customFormat="1" ht="10.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3" t="s">
        <v>2</v>
      </c>
      <c r="AA5" s="12"/>
      <c r="AB5" s="12"/>
      <c r="AC5" s="12"/>
      <c r="AD5" s="12"/>
      <c r="AE5" s="13" t="s">
        <v>3</v>
      </c>
      <c r="AF5" s="12"/>
      <c r="AG5" s="12"/>
      <c r="AH5" s="12"/>
      <c r="AI5" s="12"/>
      <c r="AJ5" s="12"/>
      <c r="AK5" s="13" t="s">
        <v>4</v>
      </c>
      <c r="AL5" s="12"/>
      <c r="AM5" s="12"/>
      <c r="AN5" s="14"/>
      <c r="AO5" s="15" t="s">
        <v>5</v>
      </c>
      <c r="AP5" s="16"/>
      <c r="AQ5" s="11"/>
      <c r="AR5" s="17"/>
      <c r="AS5" s="18" t="s">
        <v>6</v>
      </c>
      <c r="AT5" s="19"/>
      <c r="AU5" s="17"/>
      <c r="AV5" s="18" t="s">
        <v>7</v>
      </c>
      <c r="AW5" s="19"/>
      <c r="AX5" s="11"/>
      <c r="AY5" s="17"/>
      <c r="AZ5" s="20"/>
      <c r="BA5" s="18" t="s">
        <v>8</v>
      </c>
      <c r="BB5" s="20"/>
      <c r="BC5" s="19"/>
      <c r="BD5" s="11"/>
      <c r="BE5" s="17"/>
      <c r="BF5" s="20"/>
      <c r="BG5" s="18" t="s">
        <v>9</v>
      </c>
      <c r="BH5" s="20"/>
      <c r="BI5" s="19"/>
      <c r="BJ5" s="21"/>
      <c r="BK5" s="22"/>
      <c r="BL5" s="23" t="s">
        <v>10</v>
      </c>
      <c r="BM5" s="22"/>
      <c r="BN5" s="24"/>
      <c r="BO5" s="11"/>
      <c r="BP5" s="21"/>
      <c r="BQ5" s="22"/>
      <c r="BR5" s="23" t="s">
        <v>11</v>
      </c>
      <c r="BS5" s="22"/>
      <c r="BT5" s="24"/>
      <c r="BU5" s="11"/>
      <c r="BV5" s="25"/>
      <c r="BW5" s="26"/>
      <c r="BX5" s="81" t="s">
        <v>12</v>
      </c>
      <c r="BY5" s="81"/>
      <c r="BZ5" s="81"/>
      <c r="CA5" s="27"/>
      <c r="CB5" s="28"/>
      <c r="CC5" s="29"/>
      <c r="CD5" s="25"/>
      <c r="CE5" s="26"/>
      <c r="CF5" s="81" t="s">
        <v>13</v>
      </c>
      <c r="CG5" s="81"/>
      <c r="CH5" s="81"/>
      <c r="CI5" s="27"/>
      <c r="CJ5" s="28"/>
      <c r="CK5" s="30"/>
      <c r="CL5" s="30"/>
    </row>
    <row r="6" spans="1:90" s="31" customFormat="1" ht="6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1"/>
      <c r="AR6" s="11"/>
      <c r="AS6" s="12"/>
      <c r="AT6" s="11"/>
      <c r="AU6" s="11"/>
      <c r="AV6" s="12"/>
      <c r="AW6" s="11"/>
      <c r="AX6" s="11"/>
      <c r="AY6" s="11"/>
      <c r="AZ6" s="11"/>
      <c r="BA6" s="12"/>
      <c r="BB6" s="11"/>
      <c r="BC6" s="11"/>
      <c r="BD6" s="11"/>
      <c r="BE6" s="11"/>
      <c r="BF6" s="11"/>
      <c r="BG6" s="12"/>
      <c r="BH6" s="11"/>
      <c r="BI6" s="11"/>
      <c r="BJ6" s="12"/>
      <c r="BK6" s="12"/>
      <c r="BL6" s="12"/>
      <c r="BM6" s="12"/>
      <c r="BN6" s="12"/>
      <c r="BO6" s="11"/>
      <c r="BP6" s="11"/>
      <c r="BQ6" s="11"/>
      <c r="BR6" s="11"/>
      <c r="BS6" s="11"/>
      <c r="BT6" s="11"/>
      <c r="BU6" s="11"/>
      <c r="BV6" s="32"/>
      <c r="BW6" s="32"/>
      <c r="BX6" s="32"/>
      <c r="BY6" s="32"/>
      <c r="BZ6" s="32"/>
      <c r="CA6" s="30"/>
      <c r="CB6" s="32"/>
      <c r="CC6" s="29"/>
      <c r="CD6" s="32"/>
      <c r="CE6" s="32"/>
      <c r="CF6" s="32"/>
      <c r="CG6" s="32"/>
      <c r="CH6" s="32"/>
      <c r="CI6" s="30"/>
      <c r="CJ6" s="32"/>
      <c r="CK6" s="30"/>
      <c r="CL6" s="30"/>
    </row>
    <row r="7" spans="1:90" s="31" customFormat="1" ht="10.5" customHeight="1">
      <c r="A7" s="11"/>
      <c r="B7" s="12"/>
      <c r="C7" s="12"/>
      <c r="D7" s="12"/>
      <c r="E7" s="12" t="s">
        <v>14</v>
      </c>
      <c r="F7" s="12"/>
      <c r="G7" s="12"/>
      <c r="H7" s="12"/>
      <c r="I7" s="12" t="s">
        <v>15</v>
      </c>
      <c r="J7" s="12"/>
      <c r="K7" s="12" t="s">
        <v>16</v>
      </c>
      <c r="L7" s="12"/>
      <c r="M7" s="12" t="s">
        <v>15</v>
      </c>
      <c r="N7" s="12"/>
      <c r="O7" s="12" t="s">
        <v>17</v>
      </c>
      <c r="P7" s="12"/>
      <c r="Q7" s="12" t="s">
        <v>18</v>
      </c>
      <c r="R7" s="12"/>
      <c r="S7" s="12" t="s">
        <v>14</v>
      </c>
      <c r="T7" s="12"/>
      <c r="U7" s="12"/>
      <c r="V7" s="12"/>
      <c r="W7" s="12" t="s">
        <v>19</v>
      </c>
      <c r="X7" s="12" t="s">
        <v>14</v>
      </c>
      <c r="Y7" s="12"/>
      <c r="Z7" s="12"/>
      <c r="AA7" s="12"/>
      <c r="AB7" s="12" t="s">
        <v>19</v>
      </c>
      <c r="AC7" s="12" t="s">
        <v>14</v>
      </c>
      <c r="AD7" s="12"/>
      <c r="AE7" s="12"/>
      <c r="AF7" s="12"/>
      <c r="AG7" s="12" t="s">
        <v>19</v>
      </c>
      <c r="AH7" s="12"/>
      <c r="AI7" s="12" t="s">
        <v>14</v>
      </c>
      <c r="AJ7" s="12"/>
      <c r="AK7" s="12"/>
      <c r="AL7" s="12"/>
      <c r="AM7" s="12" t="s">
        <v>19</v>
      </c>
      <c r="AN7" s="12" t="s">
        <v>14</v>
      </c>
      <c r="AO7" s="12"/>
      <c r="AP7" s="12" t="s">
        <v>19</v>
      </c>
      <c r="AQ7" s="12"/>
      <c r="AR7" s="13" t="s">
        <v>20</v>
      </c>
      <c r="AS7" s="12"/>
      <c r="AT7" s="13" t="s">
        <v>19</v>
      </c>
      <c r="AU7" s="13" t="s">
        <v>20</v>
      </c>
      <c r="AV7" s="12"/>
      <c r="AW7" s="13" t="s">
        <v>19</v>
      </c>
      <c r="AX7" s="12"/>
      <c r="AY7" s="13" t="s">
        <v>20</v>
      </c>
      <c r="AZ7" s="12"/>
      <c r="BA7" s="12"/>
      <c r="BB7" s="12"/>
      <c r="BC7" s="13" t="s">
        <v>19</v>
      </c>
      <c r="BD7" s="12"/>
      <c r="BE7" s="13" t="s">
        <v>20</v>
      </c>
      <c r="BF7" s="12"/>
      <c r="BG7" s="12"/>
      <c r="BH7" s="12"/>
      <c r="BI7" s="13" t="s">
        <v>19</v>
      </c>
      <c r="BJ7" s="13" t="s">
        <v>20</v>
      </c>
      <c r="BK7" s="12"/>
      <c r="BL7" s="12"/>
      <c r="BM7" s="12"/>
      <c r="BN7" s="13" t="s">
        <v>19</v>
      </c>
      <c r="BO7" s="11"/>
      <c r="BP7" s="13" t="s">
        <v>20</v>
      </c>
      <c r="BQ7" s="12"/>
      <c r="BR7" s="12"/>
      <c r="BS7" s="12"/>
      <c r="BT7" s="13" t="s">
        <v>19</v>
      </c>
      <c r="BU7" s="11"/>
      <c r="BV7" s="33" t="s">
        <v>20</v>
      </c>
      <c r="BW7" s="11"/>
      <c r="BX7" s="33" t="s">
        <v>20</v>
      </c>
      <c r="BY7" s="32"/>
      <c r="BZ7" s="32"/>
      <c r="CA7" s="32"/>
      <c r="CB7" s="33" t="s">
        <v>21</v>
      </c>
      <c r="CC7" s="29"/>
      <c r="CD7" s="33" t="s">
        <v>20</v>
      </c>
      <c r="CE7" s="11"/>
      <c r="CF7" s="33" t="s">
        <v>20</v>
      </c>
      <c r="CG7" s="32"/>
      <c r="CH7" s="34"/>
      <c r="CI7" s="34"/>
      <c r="CJ7" s="35" t="s">
        <v>21</v>
      </c>
      <c r="CK7" s="30"/>
      <c r="CL7" s="30"/>
    </row>
    <row r="8" spans="1:90" s="31" customFormat="1" ht="14.25" customHeight="1">
      <c r="A8" s="12" t="s">
        <v>22</v>
      </c>
      <c r="B8" s="12"/>
      <c r="C8" s="12"/>
      <c r="D8" s="12"/>
      <c r="E8" s="13" t="s">
        <v>23</v>
      </c>
      <c r="F8" s="12"/>
      <c r="G8" s="13" t="s">
        <v>24</v>
      </c>
      <c r="H8" s="12"/>
      <c r="I8" s="12" t="s">
        <v>25</v>
      </c>
      <c r="J8" s="12"/>
      <c r="K8" s="13" t="s">
        <v>26</v>
      </c>
      <c r="L8" s="13" t="s">
        <v>24</v>
      </c>
      <c r="M8" s="12" t="s">
        <v>25</v>
      </c>
      <c r="N8" s="12"/>
      <c r="O8" s="13" t="s">
        <v>27</v>
      </c>
      <c r="P8" s="13" t="s">
        <v>24</v>
      </c>
      <c r="Q8" s="12" t="s">
        <v>28</v>
      </c>
      <c r="R8" s="12"/>
      <c r="S8" s="13" t="s">
        <v>27</v>
      </c>
      <c r="T8" s="12"/>
      <c r="U8" s="13" t="s">
        <v>24</v>
      </c>
      <c r="V8" s="12"/>
      <c r="W8" s="12" t="s">
        <v>29</v>
      </c>
      <c r="X8" s="13" t="s">
        <v>27</v>
      </c>
      <c r="Y8" s="12"/>
      <c r="Z8" s="13" t="s">
        <v>24</v>
      </c>
      <c r="AA8" s="12"/>
      <c r="AB8" s="12" t="s">
        <v>29</v>
      </c>
      <c r="AC8" s="13" t="s">
        <v>27</v>
      </c>
      <c r="AD8" s="12"/>
      <c r="AE8" s="13" t="s">
        <v>24</v>
      </c>
      <c r="AF8" s="12"/>
      <c r="AG8" s="12" t="s">
        <v>29</v>
      </c>
      <c r="AH8" s="12"/>
      <c r="AI8" s="13" t="s">
        <v>27</v>
      </c>
      <c r="AJ8" s="12"/>
      <c r="AK8" s="13" t="s">
        <v>24</v>
      </c>
      <c r="AL8" s="12"/>
      <c r="AM8" s="12" t="s">
        <v>29</v>
      </c>
      <c r="AN8" s="36" t="s">
        <v>27</v>
      </c>
      <c r="AO8" s="36" t="s">
        <v>24</v>
      </c>
      <c r="AP8" s="37" t="s">
        <v>29</v>
      </c>
      <c r="AQ8" s="37"/>
      <c r="AR8" s="36" t="s">
        <v>30</v>
      </c>
      <c r="AS8" s="36" t="s">
        <v>24</v>
      </c>
      <c r="AT8" s="36" t="s">
        <v>31</v>
      </c>
      <c r="AU8" s="36" t="s">
        <v>30</v>
      </c>
      <c r="AV8" s="36" t="s">
        <v>24</v>
      </c>
      <c r="AW8" s="36" t="s">
        <v>31</v>
      </c>
      <c r="AX8" s="37"/>
      <c r="AY8" s="36" t="s">
        <v>30</v>
      </c>
      <c r="AZ8" s="37"/>
      <c r="BA8" s="36" t="s">
        <v>24</v>
      </c>
      <c r="BB8" s="37"/>
      <c r="BC8" s="36" t="s">
        <v>31</v>
      </c>
      <c r="BD8" s="37"/>
      <c r="BE8" s="36" t="s">
        <v>30</v>
      </c>
      <c r="BF8" s="37"/>
      <c r="BG8" s="36" t="s">
        <v>24</v>
      </c>
      <c r="BH8" s="37"/>
      <c r="BI8" s="36" t="s">
        <v>31</v>
      </c>
      <c r="BJ8" s="36" t="s">
        <v>30</v>
      </c>
      <c r="BK8" s="37"/>
      <c r="BL8" s="36" t="s">
        <v>24</v>
      </c>
      <c r="BM8" s="37"/>
      <c r="BN8" s="36" t="s">
        <v>31</v>
      </c>
      <c r="BO8" s="11"/>
      <c r="BP8" s="36" t="s">
        <v>30</v>
      </c>
      <c r="BQ8" s="37"/>
      <c r="BR8" s="36" t="s">
        <v>24</v>
      </c>
      <c r="BS8" s="37"/>
      <c r="BT8" s="36" t="s">
        <v>31</v>
      </c>
      <c r="BU8" s="11"/>
      <c r="BV8" s="38" t="s">
        <v>32</v>
      </c>
      <c r="BW8" s="11"/>
      <c r="BX8" s="38" t="s">
        <v>30</v>
      </c>
      <c r="BY8" s="32"/>
      <c r="BZ8" s="38" t="s">
        <v>24</v>
      </c>
      <c r="CA8" s="32"/>
      <c r="CB8" s="38" t="s">
        <v>33</v>
      </c>
      <c r="CC8" s="29"/>
      <c r="CD8" s="38" t="s">
        <v>32</v>
      </c>
      <c r="CE8" s="11"/>
      <c r="CF8" s="38" t="s">
        <v>30</v>
      </c>
      <c r="CG8" s="32"/>
      <c r="CH8" s="39" t="s">
        <v>24</v>
      </c>
      <c r="CI8" s="34"/>
      <c r="CJ8" s="39" t="s">
        <v>33</v>
      </c>
      <c r="CK8" s="30"/>
      <c r="CL8" s="30"/>
    </row>
    <row r="9" spans="1:120" ht="6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 t="s">
        <v>34</v>
      </c>
      <c r="Y9" s="7"/>
      <c r="Z9" s="7"/>
      <c r="AA9" s="7"/>
      <c r="AB9" s="7"/>
      <c r="AC9" s="7" t="s">
        <v>34</v>
      </c>
      <c r="AD9" s="7"/>
      <c r="AE9" s="7"/>
      <c r="AF9" s="7"/>
      <c r="AG9" s="7"/>
      <c r="AH9" s="7"/>
      <c r="AI9" s="7" t="s">
        <v>34</v>
      </c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8"/>
      <c r="BY9" s="8"/>
      <c r="BZ9" s="8"/>
      <c r="CA9" s="8"/>
      <c r="CB9" s="8"/>
      <c r="CC9" s="40"/>
      <c r="CD9" s="6"/>
      <c r="CE9" s="6"/>
      <c r="CF9" s="8"/>
      <c r="CG9" s="8"/>
      <c r="CH9" s="41"/>
      <c r="CI9" s="41"/>
      <c r="CJ9" s="41"/>
      <c r="CK9" s="10"/>
      <c r="CL9" s="10"/>
      <c r="DF9"/>
      <c r="DG9"/>
      <c r="DH9"/>
      <c r="DI9"/>
      <c r="DJ9"/>
      <c r="DK9"/>
      <c r="DL9"/>
      <c r="DM9"/>
      <c r="DN9"/>
      <c r="DO9"/>
      <c r="DP9"/>
    </row>
    <row r="10" spans="1:90" s="31" customFormat="1" ht="14.25" customHeight="1">
      <c r="A10" s="21" t="s">
        <v>35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42"/>
      <c r="BU10" s="42"/>
      <c r="BV10" s="42"/>
      <c r="BW10" s="42"/>
      <c r="BX10" s="43"/>
      <c r="BY10" s="26"/>
      <c r="BZ10" s="26"/>
      <c r="CA10" s="26"/>
      <c r="CB10" s="26"/>
      <c r="CC10" s="44"/>
      <c r="CD10" s="42"/>
      <c r="CE10" s="42"/>
      <c r="CF10" s="26"/>
      <c r="CG10" s="26"/>
      <c r="CH10" s="45"/>
      <c r="CI10" s="45"/>
      <c r="CJ10" s="46"/>
      <c r="CK10" s="30"/>
      <c r="CL10" s="30"/>
    </row>
    <row r="11" spans="1:120" ht="13.5" customHeight="1">
      <c r="A11" s="6"/>
      <c r="B11" s="6" t="s">
        <v>36</v>
      </c>
      <c r="C11" s="6"/>
      <c r="D11" s="6"/>
      <c r="E11" s="6">
        <v>771</v>
      </c>
      <c r="F11" s="6"/>
      <c r="G11" s="6">
        <v>925144</v>
      </c>
      <c r="H11" s="6"/>
      <c r="I11" s="6">
        <f>G11/+E11</f>
        <v>1199.9273670557718</v>
      </c>
      <c r="J11" s="6"/>
      <c r="K11" s="6">
        <v>828</v>
      </c>
      <c r="L11" s="6">
        <v>931593</v>
      </c>
      <c r="M11" s="6">
        <f>L11/K11</f>
        <v>1125.1123188405797</v>
      </c>
      <c r="N11" s="6"/>
      <c r="O11" s="6">
        <v>791</v>
      </c>
      <c r="P11" s="6">
        <v>910963</v>
      </c>
      <c r="Q11" s="6">
        <f>P11/O11</f>
        <v>1151.6599241466497</v>
      </c>
      <c r="R11" s="6"/>
      <c r="S11" s="6">
        <v>712</v>
      </c>
      <c r="T11" s="6"/>
      <c r="U11" s="6">
        <v>1190422</v>
      </c>
      <c r="V11" s="6"/>
      <c r="W11" s="6">
        <f>U11/+S11</f>
        <v>1671.941011235955</v>
      </c>
      <c r="X11" s="6">
        <f>246+429</f>
        <v>675</v>
      </c>
      <c r="Y11" s="6"/>
      <c r="Z11" s="6">
        <f>466531+798386</f>
        <v>1264917</v>
      </c>
      <c r="AA11" s="6"/>
      <c r="AB11" s="6">
        <f>Z11/+X11</f>
        <v>1873.951111111111</v>
      </c>
      <c r="AC11" s="6">
        <v>665</v>
      </c>
      <c r="AD11" s="6"/>
      <c r="AE11" s="6">
        <v>984117</v>
      </c>
      <c r="AF11" s="6"/>
      <c r="AG11" s="6">
        <f>AE11/+AC11</f>
        <v>1479.8751879699248</v>
      </c>
      <c r="AH11" s="6"/>
      <c r="AI11" s="6">
        <v>807</v>
      </c>
      <c r="AJ11" s="6"/>
      <c r="AK11" s="6">
        <v>1447630</v>
      </c>
      <c r="AL11" s="6"/>
      <c r="AM11" s="6">
        <f>AK11/+AI11</f>
        <v>1793.8413878562578</v>
      </c>
      <c r="AN11" s="6">
        <v>871</v>
      </c>
      <c r="AO11" s="6">
        <v>1480821</v>
      </c>
      <c r="AP11" s="6">
        <f>AO11/+AN11</f>
        <v>1700.1389207807117</v>
      </c>
      <c r="AQ11" s="6"/>
      <c r="AR11" s="6">
        <v>966</v>
      </c>
      <c r="AS11" s="6">
        <v>1604091</v>
      </c>
      <c r="AT11" s="6">
        <f>AS11/+AR11</f>
        <v>1660.5496894409937</v>
      </c>
      <c r="AU11" s="6">
        <v>1062</v>
      </c>
      <c r="AV11" s="6">
        <v>1856685</v>
      </c>
      <c r="AW11" s="6">
        <v>1748</v>
      </c>
      <c r="AX11" s="6"/>
      <c r="AY11" s="6">
        <v>1123</v>
      </c>
      <c r="AZ11" s="6"/>
      <c r="BA11" s="6">
        <v>2126605</v>
      </c>
      <c r="BB11" s="6"/>
      <c r="BC11" s="6">
        <v>1894</v>
      </c>
      <c r="BD11" s="6"/>
      <c r="BE11" s="6">
        <v>1121</v>
      </c>
      <c r="BF11" s="6"/>
      <c r="BG11" s="6">
        <v>2096917</v>
      </c>
      <c r="BH11" s="6"/>
      <c r="BI11" s="6">
        <v>1871</v>
      </c>
      <c r="BJ11" s="6">
        <v>1218</v>
      </c>
      <c r="BK11" s="6"/>
      <c r="BL11" s="6">
        <v>2379745</v>
      </c>
      <c r="BM11" s="6"/>
      <c r="BN11" s="6">
        <v>1954</v>
      </c>
      <c r="BO11" s="6"/>
      <c r="BP11" s="6">
        <v>1397</v>
      </c>
      <c r="BQ11" s="6"/>
      <c r="BR11" s="6">
        <v>3174535</v>
      </c>
      <c r="BS11" s="6"/>
      <c r="BT11" s="6">
        <v>2272</v>
      </c>
      <c r="BU11" s="6"/>
      <c r="BV11" s="47">
        <v>2321</v>
      </c>
      <c r="BW11" s="48"/>
      <c r="BX11" s="49">
        <v>4350</v>
      </c>
      <c r="BY11" s="50"/>
      <c r="BZ11" s="51">
        <v>10686436</v>
      </c>
      <c r="CA11" s="51"/>
      <c r="CB11" s="51">
        <v>4604</v>
      </c>
      <c r="CC11" s="52"/>
      <c r="CD11" s="48">
        <v>2561</v>
      </c>
      <c r="CE11" s="48"/>
      <c r="CF11" s="50">
        <v>5010</v>
      </c>
      <c r="CG11" s="50"/>
      <c r="CH11" s="51">
        <v>12442259</v>
      </c>
      <c r="CI11" s="51"/>
      <c r="CJ11" s="51">
        <v>4858</v>
      </c>
      <c r="CK11" s="10"/>
      <c r="CL11" s="10"/>
      <c r="DF11"/>
      <c r="DG11"/>
      <c r="DH11"/>
      <c r="DI11"/>
      <c r="DJ11"/>
      <c r="DK11"/>
      <c r="DL11"/>
      <c r="DM11"/>
      <c r="DN11"/>
      <c r="DO11"/>
      <c r="DP11"/>
    </row>
    <row r="12" spans="1:120" ht="13.5" customHeight="1">
      <c r="A12" s="6"/>
      <c r="B12" s="6" t="s">
        <v>37</v>
      </c>
      <c r="C12" s="6"/>
      <c r="D12" s="6"/>
      <c r="E12" s="6">
        <v>475</v>
      </c>
      <c r="F12" s="6"/>
      <c r="G12" s="6">
        <v>611368</v>
      </c>
      <c r="H12" s="6"/>
      <c r="I12" s="6">
        <f>G12/+E12</f>
        <v>1287.0905263157895</v>
      </c>
      <c r="J12" s="6"/>
      <c r="K12" s="6">
        <v>553</v>
      </c>
      <c r="L12" s="6">
        <v>1068701</v>
      </c>
      <c r="M12" s="6">
        <f>L12/K12</f>
        <v>1932.5515370705243</v>
      </c>
      <c r="N12" s="6"/>
      <c r="O12" s="6">
        <v>607</v>
      </c>
      <c r="P12" s="6">
        <v>1282187</v>
      </c>
      <c r="Q12" s="6">
        <f>P12/O12</f>
        <v>2112.334431630972</v>
      </c>
      <c r="R12" s="6"/>
      <c r="S12" s="6">
        <v>605</v>
      </c>
      <c r="T12" s="6"/>
      <c r="U12" s="6">
        <v>1527263</v>
      </c>
      <c r="V12" s="6"/>
      <c r="W12" s="6">
        <f>U12/+S12</f>
        <v>2524.401652892562</v>
      </c>
      <c r="X12" s="6">
        <f>214+379</f>
        <v>593</v>
      </c>
      <c r="Y12" s="6"/>
      <c r="Z12" s="6">
        <f>566853+922055</f>
        <v>1488908</v>
      </c>
      <c r="AA12" s="6"/>
      <c r="AB12" s="6">
        <f>Z12/+X12</f>
        <v>2510.806070826307</v>
      </c>
      <c r="AC12" s="6">
        <v>552</v>
      </c>
      <c r="AD12" s="6"/>
      <c r="AE12" s="6">
        <v>1574700</v>
      </c>
      <c r="AF12" s="6"/>
      <c r="AG12" s="6">
        <f>AE12/+AC12</f>
        <v>2852.717391304348</v>
      </c>
      <c r="AH12" s="6"/>
      <c r="AI12" s="6">
        <v>615</v>
      </c>
      <c r="AJ12" s="6"/>
      <c r="AK12" s="6">
        <v>1815352</v>
      </c>
      <c r="AL12" s="6"/>
      <c r="AM12" s="6">
        <f>AK12/+AI12</f>
        <v>2951.7918699186994</v>
      </c>
      <c r="AN12" s="6">
        <v>729</v>
      </c>
      <c r="AO12" s="6">
        <v>2417763</v>
      </c>
      <c r="AP12" s="6">
        <f>AO12/+AN12</f>
        <v>3316.5473251028807</v>
      </c>
      <c r="AQ12" s="6"/>
      <c r="AR12" s="6">
        <v>805</v>
      </c>
      <c r="AS12" s="6">
        <v>2570028</v>
      </c>
      <c r="AT12" s="6">
        <f>AS12/+AR12</f>
        <v>3192.581366459627</v>
      </c>
      <c r="AU12" s="6">
        <v>880</v>
      </c>
      <c r="AV12" s="6">
        <v>3113381</v>
      </c>
      <c r="AW12" s="6">
        <v>3538</v>
      </c>
      <c r="AX12" s="6"/>
      <c r="AY12" s="6">
        <v>905</v>
      </c>
      <c r="AZ12" s="6"/>
      <c r="BA12" s="6">
        <v>3270510</v>
      </c>
      <c r="BB12" s="6"/>
      <c r="BC12" s="6">
        <v>3614</v>
      </c>
      <c r="BD12" s="6"/>
      <c r="BE12" s="6">
        <v>1065</v>
      </c>
      <c r="BF12" s="6"/>
      <c r="BG12" s="6">
        <v>4494561</v>
      </c>
      <c r="BH12" s="6"/>
      <c r="BI12" s="6">
        <v>4220</v>
      </c>
      <c r="BJ12" s="6">
        <v>1182</v>
      </c>
      <c r="BK12" s="6"/>
      <c r="BL12" s="6">
        <v>5534408</v>
      </c>
      <c r="BM12" s="6"/>
      <c r="BN12" s="6">
        <v>4682</v>
      </c>
      <c r="BO12" s="6"/>
      <c r="BP12" s="6">
        <v>1450</v>
      </c>
      <c r="BQ12" s="6"/>
      <c r="BR12" s="6">
        <v>7287875</v>
      </c>
      <c r="BS12" s="6"/>
      <c r="BT12" s="6">
        <v>5026</v>
      </c>
      <c r="BU12" s="6"/>
      <c r="BV12" s="47">
        <v>3104</v>
      </c>
      <c r="BW12" s="48"/>
      <c r="BX12" s="49">
        <v>5393</v>
      </c>
      <c r="BY12" s="50"/>
      <c r="BZ12" s="51">
        <v>25864888</v>
      </c>
      <c r="CA12" s="51"/>
      <c r="CB12" s="51">
        <v>8332</v>
      </c>
      <c r="CC12" s="52"/>
      <c r="CD12" s="48">
        <v>3452</v>
      </c>
      <c r="CE12" s="48"/>
      <c r="CF12" s="50">
        <v>6827</v>
      </c>
      <c r="CG12" s="50"/>
      <c r="CH12" s="51">
        <v>31803248</v>
      </c>
      <c r="CI12" s="51"/>
      <c r="CJ12" s="51">
        <v>9212</v>
      </c>
      <c r="CK12" s="10"/>
      <c r="CL12" s="10"/>
      <c r="DF12"/>
      <c r="DG12"/>
      <c r="DH12"/>
      <c r="DI12"/>
      <c r="DJ12"/>
      <c r="DK12"/>
      <c r="DL12"/>
      <c r="DM12"/>
      <c r="DN12"/>
      <c r="DO12"/>
      <c r="DP12"/>
    </row>
    <row r="13" spans="1:120" ht="13.5" customHeight="1">
      <c r="A13" s="6"/>
      <c r="B13" s="6" t="s">
        <v>38</v>
      </c>
      <c r="C13" s="6"/>
      <c r="D13" s="6"/>
      <c r="E13" s="6">
        <v>274</v>
      </c>
      <c r="F13" s="6"/>
      <c r="G13" s="6">
        <v>1037136</v>
      </c>
      <c r="H13" s="6"/>
      <c r="I13" s="6">
        <f>G13/+E13</f>
        <v>3785.167883211679</v>
      </c>
      <c r="J13" s="6"/>
      <c r="K13" s="6">
        <v>293</v>
      </c>
      <c r="L13" s="6">
        <v>608093</v>
      </c>
      <c r="M13" s="6">
        <f>L13/K13</f>
        <v>2075.4027303754265</v>
      </c>
      <c r="N13" s="6"/>
      <c r="O13" s="6">
        <v>293</v>
      </c>
      <c r="P13" s="6">
        <v>547375</v>
      </c>
      <c r="Q13" s="6">
        <f>P13/O13</f>
        <v>1868.1740614334472</v>
      </c>
      <c r="R13" s="6"/>
      <c r="S13" s="6">
        <v>261</v>
      </c>
      <c r="T13" s="6"/>
      <c r="U13" s="6">
        <v>676653</v>
      </c>
      <c r="V13" s="6"/>
      <c r="W13" s="6">
        <f>U13/+S13</f>
        <v>2592.5402298850577</v>
      </c>
      <c r="X13" s="6">
        <f>158+137</f>
        <v>295</v>
      </c>
      <c r="Y13" s="6"/>
      <c r="Z13" s="6">
        <v>828094</v>
      </c>
      <c r="AA13" s="6"/>
      <c r="AB13" s="6">
        <f>Z13/+X13</f>
        <v>2807.098305084746</v>
      </c>
      <c r="AC13" s="6">
        <v>310</v>
      </c>
      <c r="AD13" s="6"/>
      <c r="AE13" s="6">
        <v>866303</v>
      </c>
      <c r="AF13" s="6"/>
      <c r="AG13" s="6">
        <f>AE13/+AC13</f>
        <v>2794.525806451613</v>
      </c>
      <c r="AH13" s="6"/>
      <c r="AI13" s="6">
        <v>381</v>
      </c>
      <c r="AJ13" s="6"/>
      <c r="AK13" s="6">
        <v>1034388</v>
      </c>
      <c r="AL13" s="6"/>
      <c r="AM13" s="6">
        <f>AK13/+AI13</f>
        <v>2714.9291338582675</v>
      </c>
      <c r="AN13" s="6">
        <v>426</v>
      </c>
      <c r="AO13" s="6">
        <v>1135935</v>
      </c>
      <c r="AP13" s="6">
        <f>AO13/+AN13</f>
        <v>2666.5140845070423</v>
      </c>
      <c r="AQ13" s="6"/>
      <c r="AR13" s="6">
        <v>471</v>
      </c>
      <c r="AS13" s="6">
        <v>1215114</v>
      </c>
      <c r="AT13" s="6">
        <f>AS13/+AR13</f>
        <v>2579.859872611465</v>
      </c>
      <c r="AU13" s="6">
        <v>543</v>
      </c>
      <c r="AV13" s="6">
        <v>1509442</v>
      </c>
      <c r="AW13" s="6">
        <v>2780</v>
      </c>
      <c r="AX13" s="6"/>
      <c r="AY13" s="6">
        <v>563</v>
      </c>
      <c r="AZ13" s="6"/>
      <c r="BA13" s="6">
        <v>1770164</v>
      </c>
      <c r="BB13" s="6"/>
      <c r="BC13" s="6">
        <v>3144</v>
      </c>
      <c r="BD13" s="6"/>
      <c r="BE13" s="6">
        <v>552</v>
      </c>
      <c r="BF13" s="6"/>
      <c r="BG13" s="6">
        <v>1853184</v>
      </c>
      <c r="BH13" s="6"/>
      <c r="BI13" s="6">
        <v>3357</v>
      </c>
      <c r="BJ13" s="6">
        <v>624</v>
      </c>
      <c r="BK13" s="6"/>
      <c r="BL13" s="6">
        <v>2065751</v>
      </c>
      <c r="BM13" s="6"/>
      <c r="BN13" s="6">
        <v>3310</v>
      </c>
      <c r="BO13" s="6"/>
      <c r="BP13" s="6">
        <v>652</v>
      </c>
      <c r="BQ13" s="6"/>
      <c r="BR13" s="6">
        <v>2034270</v>
      </c>
      <c r="BS13" s="6"/>
      <c r="BT13" s="6">
        <v>3120</v>
      </c>
      <c r="BU13" s="6"/>
      <c r="BV13" s="47">
        <v>786</v>
      </c>
      <c r="BW13" s="48"/>
      <c r="BX13" s="49">
        <v>1170</v>
      </c>
      <c r="BY13" s="50"/>
      <c r="BZ13" s="51">
        <v>2354590</v>
      </c>
      <c r="CA13" s="51"/>
      <c r="CB13" s="51">
        <v>2995</v>
      </c>
      <c r="CC13" s="52"/>
      <c r="CD13" s="48">
        <v>821</v>
      </c>
      <c r="CE13" s="48"/>
      <c r="CF13" s="50">
        <v>1205</v>
      </c>
      <c r="CG13" s="50"/>
      <c r="CH13" s="51">
        <v>2407310</v>
      </c>
      <c r="CI13" s="51"/>
      <c r="CJ13" s="51">
        <v>2932</v>
      </c>
      <c r="CK13" s="10"/>
      <c r="CL13" s="10"/>
      <c r="DF13"/>
      <c r="DG13"/>
      <c r="DH13"/>
      <c r="DI13"/>
      <c r="DJ13"/>
      <c r="DK13"/>
      <c r="DL13"/>
      <c r="DM13"/>
      <c r="DN13"/>
      <c r="DO13"/>
      <c r="DP13"/>
    </row>
    <row r="14" spans="1:120" ht="13.5" customHeight="1">
      <c r="A14" s="6"/>
      <c r="B14" s="6" t="s">
        <v>39</v>
      </c>
      <c r="C14" s="6"/>
      <c r="D14" s="6"/>
      <c r="E14" s="6">
        <v>484</v>
      </c>
      <c r="F14" s="6"/>
      <c r="G14" s="6">
        <v>892809</v>
      </c>
      <c r="H14" s="6"/>
      <c r="I14" s="6">
        <f>G14/+E14</f>
        <v>1844.646694214876</v>
      </c>
      <c r="J14" s="6"/>
      <c r="K14" s="6">
        <v>431</v>
      </c>
      <c r="L14" s="6">
        <v>850325</v>
      </c>
      <c r="M14" s="6">
        <f>L14/K14</f>
        <v>1972.9118329466357</v>
      </c>
      <c r="N14" s="6"/>
      <c r="O14" s="6">
        <v>331</v>
      </c>
      <c r="P14" s="6">
        <v>813663</v>
      </c>
      <c r="Q14" s="6">
        <f>P14/O14</f>
        <v>2458.1963746223564</v>
      </c>
      <c r="R14" s="6"/>
      <c r="S14" s="6">
        <v>275</v>
      </c>
      <c r="T14" s="6"/>
      <c r="U14" s="6">
        <v>654943</v>
      </c>
      <c r="V14" s="6"/>
      <c r="W14" s="6">
        <f>U14/+S14</f>
        <v>2381.610909090909</v>
      </c>
      <c r="X14" s="6">
        <f>96+195</f>
        <v>291</v>
      </c>
      <c r="Y14" s="6"/>
      <c r="Z14" s="6">
        <f>215282+426846</f>
        <v>642128</v>
      </c>
      <c r="AA14" s="6"/>
      <c r="AB14" s="6">
        <f>Z14/+X14</f>
        <v>2206.6254295532644</v>
      </c>
      <c r="AC14" s="6">
        <v>252</v>
      </c>
      <c r="AD14" s="6"/>
      <c r="AE14" s="6">
        <v>619366</v>
      </c>
      <c r="AF14" s="6"/>
      <c r="AG14" s="6">
        <f>AE14/+AC14</f>
        <v>2457.8015873015875</v>
      </c>
      <c r="AH14" s="6"/>
      <c r="AI14" s="6">
        <v>307</v>
      </c>
      <c r="AJ14" s="6"/>
      <c r="AK14" s="6">
        <v>798390</v>
      </c>
      <c r="AL14" s="6"/>
      <c r="AM14" s="6">
        <f>AK14/+AI14</f>
        <v>2600.6188925081433</v>
      </c>
      <c r="AN14" s="6">
        <v>341</v>
      </c>
      <c r="AO14" s="6">
        <v>828301</v>
      </c>
      <c r="AP14" s="6">
        <f>AO14/+AN14</f>
        <v>2429.0351906158357</v>
      </c>
      <c r="AQ14" s="6"/>
      <c r="AR14" s="6">
        <v>328</v>
      </c>
      <c r="AS14" s="6">
        <v>746417</v>
      </c>
      <c r="AT14" s="6">
        <f>AS14/+AR14</f>
        <v>2275.6615853658536</v>
      </c>
      <c r="AU14" s="6">
        <v>362</v>
      </c>
      <c r="AV14" s="6">
        <v>907365</v>
      </c>
      <c r="AW14" s="6">
        <v>2507</v>
      </c>
      <c r="AX14" s="6"/>
      <c r="AY14" s="6">
        <v>334</v>
      </c>
      <c r="AZ14" s="6"/>
      <c r="BA14" s="6">
        <v>940461</v>
      </c>
      <c r="BB14" s="6"/>
      <c r="BC14" s="6">
        <v>2816</v>
      </c>
      <c r="BD14" s="6"/>
      <c r="BE14" s="6">
        <v>367</v>
      </c>
      <c r="BF14" s="6"/>
      <c r="BG14" s="6">
        <v>950644</v>
      </c>
      <c r="BH14" s="6"/>
      <c r="BI14" s="6">
        <v>2590</v>
      </c>
      <c r="BJ14" s="6">
        <v>391</v>
      </c>
      <c r="BK14" s="6"/>
      <c r="BL14" s="6">
        <v>888416</v>
      </c>
      <c r="BM14" s="6"/>
      <c r="BN14" s="6">
        <v>2785</v>
      </c>
      <c r="BO14" s="6"/>
      <c r="BP14" s="6">
        <v>427</v>
      </c>
      <c r="BQ14" s="6"/>
      <c r="BR14" s="6">
        <v>1035690</v>
      </c>
      <c r="BS14" s="6"/>
      <c r="BT14" s="6">
        <v>2426</v>
      </c>
      <c r="BU14" s="6"/>
      <c r="BV14" s="47">
        <v>410</v>
      </c>
      <c r="BW14" s="48"/>
      <c r="BX14" s="49">
        <v>410</v>
      </c>
      <c r="BY14" s="50"/>
      <c r="BZ14" s="51">
        <v>1596207</v>
      </c>
      <c r="CA14" s="51"/>
      <c r="CB14" s="53">
        <v>3893</v>
      </c>
      <c r="CC14" s="52"/>
      <c r="CD14" s="48">
        <v>443</v>
      </c>
      <c r="CE14" s="48"/>
      <c r="CF14" s="50">
        <v>443</v>
      </c>
      <c r="CG14" s="50"/>
      <c r="CH14" s="51">
        <v>1725638</v>
      </c>
      <c r="CI14" s="51"/>
      <c r="CJ14" s="53">
        <v>3895</v>
      </c>
      <c r="CK14" s="10"/>
      <c r="CL14" s="10"/>
      <c r="DF14"/>
      <c r="DG14"/>
      <c r="DH14"/>
      <c r="DI14"/>
      <c r="DJ14"/>
      <c r="DK14"/>
      <c r="DL14"/>
      <c r="DM14"/>
      <c r="DN14"/>
      <c r="DO14"/>
      <c r="DP14"/>
    </row>
    <row r="15" spans="1:120" ht="3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48"/>
      <c r="BW15" s="48"/>
      <c r="BX15" s="54"/>
      <c r="BY15" s="50"/>
      <c r="BZ15" s="51"/>
      <c r="CA15" s="51"/>
      <c r="CB15" s="51"/>
      <c r="CC15" s="52"/>
      <c r="CD15" s="48"/>
      <c r="CE15" s="48"/>
      <c r="CF15" s="50"/>
      <c r="CG15" s="50"/>
      <c r="CH15" s="51"/>
      <c r="CI15" s="51"/>
      <c r="CJ15" s="51"/>
      <c r="CK15" s="10"/>
      <c r="CL15" s="10"/>
      <c r="DF15"/>
      <c r="DG15"/>
      <c r="DH15"/>
      <c r="DI15"/>
      <c r="DJ15"/>
      <c r="DK15"/>
      <c r="DL15"/>
      <c r="DM15"/>
      <c r="DN15"/>
      <c r="DO15"/>
      <c r="DP15"/>
    </row>
    <row r="16" spans="1:120" ht="14.25" customHeight="1">
      <c r="A16" s="7" t="s">
        <v>40</v>
      </c>
      <c r="B16" s="7"/>
      <c r="C16" s="7"/>
      <c r="D16" s="7"/>
      <c r="E16" s="7">
        <v>1143</v>
      </c>
      <c r="F16" s="7"/>
      <c r="G16" s="7">
        <f>SUM(G11:G14)</f>
        <v>3466457</v>
      </c>
      <c r="H16" s="7"/>
      <c r="I16" s="7">
        <f>G16/+E16</f>
        <v>3032.7707786526685</v>
      </c>
      <c r="J16" s="7"/>
      <c r="K16" s="7">
        <v>1235</v>
      </c>
      <c r="L16" s="7">
        <f>SUM(L11:L14)</f>
        <v>3458712</v>
      </c>
      <c r="M16" s="7">
        <f>L16/K16</f>
        <v>2800.5765182186233</v>
      </c>
      <c r="N16" s="7"/>
      <c r="O16" s="7">
        <v>1220</v>
      </c>
      <c r="P16" s="7">
        <f>SUM(P11:P14)</f>
        <v>3554188</v>
      </c>
      <c r="Q16" s="7">
        <f>P16/O16</f>
        <v>2913.268852459016</v>
      </c>
      <c r="R16" s="7"/>
      <c r="S16" s="7">
        <v>1174</v>
      </c>
      <c r="T16" s="7"/>
      <c r="U16" s="7">
        <f>SUM(U11:U14)</f>
        <v>4049281</v>
      </c>
      <c r="V16" s="7"/>
      <c r="W16" s="7">
        <f>U16/+S16</f>
        <v>3449.13202725724</v>
      </c>
      <c r="X16" s="7">
        <f>437+661</f>
        <v>1098</v>
      </c>
      <c r="Y16" s="7"/>
      <c r="Z16" s="7">
        <f>SUM(Z11:Z14)</f>
        <v>4224047</v>
      </c>
      <c r="AA16" s="7"/>
      <c r="AB16" s="7">
        <f>Z16/+X16</f>
        <v>3847.037340619308</v>
      </c>
      <c r="AC16" s="7">
        <v>1056</v>
      </c>
      <c r="AD16" s="7"/>
      <c r="AE16" s="7">
        <f>SUM(AE11:AE14)</f>
        <v>4044486</v>
      </c>
      <c r="AF16" s="7"/>
      <c r="AG16" s="7">
        <f>AE16/+AC16</f>
        <v>3830.005681818182</v>
      </c>
      <c r="AH16" s="7"/>
      <c r="AI16" s="7">
        <v>1218</v>
      </c>
      <c r="AJ16" s="7"/>
      <c r="AK16" s="7">
        <f>SUM(AK11:AK14)</f>
        <v>5095760</v>
      </c>
      <c r="AL16" s="7"/>
      <c r="AM16" s="7">
        <f>AK16/+AI16</f>
        <v>4183.7110016420365</v>
      </c>
      <c r="AN16" s="7">
        <v>1370</v>
      </c>
      <c r="AO16" s="7">
        <f>SUM(AO11:AO14)</f>
        <v>5862820</v>
      </c>
      <c r="AP16" s="7">
        <f>AO16/+AN16</f>
        <v>4279.430656934306</v>
      </c>
      <c r="AQ16" s="7"/>
      <c r="AR16" s="7">
        <v>1479</v>
      </c>
      <c r="AS16" s="7">
        <f>SUM(AS11:AS14)</f>
        <v>6135650</v>
      </c>
      <c r="AT16" s="7">
        <f>AS16/+AR16</f>
        <v>4148.512508451657</v>
      </c>
      <c r="AU16" s="7">
        <v>1655</v>
      </c>
      <c r="AV16" s="7">
        <f>SUM(AV11:AV14)</f>
        <v>7386873</v>
      </c>
      <c r="AW16" s="7">
        <f>AV16/+AU16</f>
        <v>4463.367371601208</v>
      </c>
      <c r="AX16" s="7"/>
      <c r="AY16" s="7">
        <v>1694</v>
      </c>
      <c r="AZ16" s="7"/>
      <c r="BA16" s="7">
        <f>SUM(BA11:BA14)</f>
        <v>8107740</v>
      </c>
      <c r="BB16" s="7"/>
      <c r="BC16" s="7">
        <f>BA16/+AY16</f>
        <v>4786.151121605667</v>
      </c>
      <c r="BD16" s="7"/>
      <c r="BE16" s="7">
        <v>1797</v>
      </c>
      <c r="BF16" s="7"/>
      <c r="BG16" s="7">
        <f>SUM(BG11:BG14)</f>
        <v>9395306</v>
      </c>
      <c r="BH16" s="7"/>
      <c r="BI16" s="7">
        <f>BG16/+BE16</f>
        <v>5228.328324986088</v>
      </c>
      <c r="BJ16" s="7">
        <v>1928</v>
      </c>
      <c r="BK16" s="7"/>
      <c r="BL16" s="7">
        <f>SUM(BL11:BL14)</f>
        <v>10868320</v>
      </c>
      <c r="BM16" s="7"/>
      <c r="BN16" s="7">
        <f>BL16/+BJ16</f>
        <v>5637.095435684647</v>
      </c>
      <c r="BO16" s="6"/>
      <c r="BP16" s="7">
        <v>2190</v>
      </c>
      <c r="BQ16" s="7"/>
      <c r="BR16" s="7">
        <f>SUM(BR11:BR14)</f>
        <v>13532370</v>
      </c>
      <c r="BS16" s="7"/>
      <c r="BT16" s="7">
        <f>BR16/+BP16</f>
        <v>6179.164383561644</v>
      </c>
      <c r="BU16" s="6"/>
      <c r="BV16" s="4">
        <v>3534</v>
      </c>
      <c r="BW16" s="48"/>
      <c r="BX16" s="54" t="s">
        <v>41</v>
      </c>
      <c r="BY16" s="55"/>
      <c r="BZ16" s="56">
        <v>40502122</v>
      </c>
      <c r="CA16" s="56"/>
      <c r="CB16" s="56">
        <v>11460</v>
      </c>
      <c r="CC16" s="52"/>
      <c r="CD16" s="4">
        <v>3846</v>
      </c>
      <c r="CE16" s="48"/>
      <c r="CF16" s="57" t="s">
        <v>41</v>
      </c>
      <c r="CG16" s="55"/>
      <c r="CH16" s="56">
        <v>48378455</v>
      </c>
      <c r="CI16" s="56"/>
      <c r="CJ16" s="56">
        <v>12578</v>
      </c>
      <c r="CK16" s="10"/>
      <c r="CL16" s="10"/>
      <c r="DF16"/>
      <c r="DG16"/>
      <c r="DH16"/>
      <c r="DI16"/>
      <c r="DJ16"/>
      <c r="DK16"/>
      <c r="DL16"/>
      <c r="DM16"/>
      <c r="DN16"/>
      <c r="DO16"/>
      <c r="DP16"/>
    </row>
    <row r="17" spans="1:120" ht="10.5" customHeight="1">
      <c r="A17" s="6"/>
      <c r="B17" s="6"/>
      <c r="C17" s="6"/>
      <c r="D17" s="6"/>
      <c r="E17" s="6">
        <v>2731</v>
      </c>
      <c r="F17" s="6"/>
      <c r="G17" s="6"/>
      <c r="H17" s="6"/>
      <c r="I17" s="6"/>
      <c r="J17" s="6"/>
      <c r="K17" s="6">
        <v>2736</v>
      </c>
      <c r="L17" s="6"/>
      <c r="M17" s="6"/>
      <c r="N17" s="6"/>
      <c r="O17" s="6">
        <v>2739</v>
      </c>
      <c r="P17" s="6"/>
      <c r="Q17" s="6"/>
      <c r="R17" s="6"/>
      <c r="S17" s="6">
        <v>2440</v>
      </c>
      <c r="T17" s="6"/>
      <c r="U17" s="6"/>
      <c r="V17" s="6"/>
      <c r="W17" s="6"/>
      <c r="X17" s="6">
        <v>2199</v>
      </c>
      <c r="Y17" s="6"/>
      <c r="Z17" s="6"/>
      <c r="AA17" s="6"/>
      <c r="AB17" s="6"/>
      <c r="AC17" s="6">
        <v>2147</v>
      </c>
      <c r="AD17" s="6"/>
      <c r="AE17" s="6"/>
      <c r="AF17" s="6"/>
      <c r="AG17" s="6"/>
      <c r="AH17" s="6"/>
      <c r="AI17" s="6">
        <v>2188</v>
      </c>
      <c r="AJ17" s="6"/>
      <c r="AK17" s="6"/>
      <c r="AL17" s="6"/>
      <c r="AM17" s="6"/>
      <c r="AN17" s="6">
        <v>2421</v>
      </c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58"/>
      <c r="BY17" s="8"/>
      <c r="BZ17" s="41"/>
      <c r="CA17" s="41"/>
      <c r="CB17" s="41"/>
      <c r="CC17" s="40"/>
      <c r="CD17" s="6"/>
      <c r="CE17" s="6"/>
      <c r="CF17" s="8"/>
      <c r="CG17" s="8"/>
      <c r="CH17" s="41"/>
      <c r="CI17" s="41"/>
      <c r="CJ17" s="41"/>
      <c r="CK17" s="10"/>
      <c r="CL17" s="10"/>
      <c r="DF17"/>
      <c r="DG17"/>
      <c r="DH17"/>
      <c r="DI17"/>
      <c r="DJ17"/>
      <c r="DK17"/>
      <c r="DL17"/>
      <c r="DM17"/>
      <c r="DN17"/>
      <c r="DO17"/>
      <c r="DP17"/>
    </row>
    <row r="18" spans="1:120" ht="6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58"/>
      <c r="BY18" s="8"/>
      <c r="BZ18" s="41"/>
      <c r="CA18" s="41"/>
      <c r="CB18" s="41"/>
      <c r="CC18" s="40"/>
      <c r="CD18" s="6"/>
      <c r="CE18" s="6"/>
      <c r="CF18" s="8"/>
      <c r="CG18" s="8"/>
      <c r="CH18" s="41"/>
      <c r="CI18" s="41"/>
      <c r="CJ18" s="41"/>
      <c r="CK18" s="10"/>
      <c r="CL18" s="10"/>
      <c r="DF18"/>
      <c r="DG18"/>
      <c r="DH18"/>
      <c r="DI18"/>
      <c r="DJ18"/>
      <c r="DK18"/>
      <c r="DL18"/>
      <c r="DM18"/>
      <c r="DN18"/>
      <c r="DO18"/>
      <c r="DP18"/>
    </row>
    <row r="19" spans="1:90" s="31" customFormat="1" ht="13.5" customHeight="1">
      <c r="A19" s="21" t="s">
        <v>42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42"/>
      <c r="BU19" s="42"/>
      <c r="BV19" s="42"/>
      <c r="BW19" s="42"/>
      <c r="BX19" s="43"/>
      <c r="BY19" s="26"/>
      <c r="BZ19" s="45"/>
      <c r="CA19" s="45"/>
      <c r="CB19" s="45"/>
      <c r="CC19" s="44"/>
      <c r="CD19" s="42"/>
      <c r="CE19" s="42"/>
      <c r="CF19" s="26"/>
      <c r="CG19" s="26"/>
      <c r="CH19" s="45"/>
      <c r="CI19" s="45"/>
      <c r="CJ19" s="46"/>
      <c r="CK19" s="30"/>
      <c r="CL19" s="30"/>
    </row>
    <row r="20" spans="1:120" ht="13.5" customHeight="1">
      <c r="A20" s="6"/>
      <c r="B20" s="6" t="s">
        <v>36</v>
      </c>
      <c r="C20" s="6"/>
      <c r="D20" s="6"/>
      <c r="E20" s="6">
        <v>523</v>
      </c>
      <c r="F20" s="6"/>
      <c r="G20" s="6">
        <v>637092</v>
      </c>
      <c r="H20" s="6"/>
      <c r="I20" s="6">
        <f>G20/+E20</f>
        <v>1218.1491395793498</v>
      </c>
      <c r="J20" s="6"/>
      <c r="K20" s="6">
        <v>677</v>
      </c>
      <c r="L20" s="6">
        <v>782270</v>
      </c>
      <c r="M20" s="6">
        <f>L20/K20</f>
        <v>1155.4948301329393</v>
      </c>
      <c r="N20" s="6"/>
      <c r="O20" s="6">
        <v>738</v>
      </c>
      <c r="P20" s="6">
        <v>1969108</v>
      </c>
      <c r="Q20" s="6">
        <f>P20/O20</f>
        <v>2668.168021680217</v>
      </c>
      <c r="R20" s="6"/>
      <c r="S20" s="6">
        <v>962</v>
      </c>
      <c r="T20" s="6"/>
      <c r="U20" s="6">
        <v>1804454</v>
      </c>
      <c r="V20" s="6"/>
      <c r="W20" s="6">
        <f>U20/+S20</f>
        <v>1875.7318087318088</v>
      </c>
      <c r="X20" s="6">
        <v>1050</v>
      </c>
      <c r="Y20" s="6"/>
      <c r="Z20" s="6">
        <v>2018913</v>
      </c>
      <c r="AA20" s="6"/>
      <c r="AB20" s="6">
        <v>1922</v>
      </c>
      <c r="AC20" s="6">
        <v>1095</v>
      </c>
      <c r="AD20" s="6"/>
      <c r="AE20" s="6">
        <v>1753427</v>
      </c>
      <c r="AF20" s="6"/>
      <c r="AG20" s="6">
        <f>AE20/+AC20</f>
        <v>1601.3031963470319</v>
      </c>
      <c r="AH20" s="6"/>
      <c r="AI20" s="6">
        <v>1367</v>
      </c>
      <c r="AJ20" s="6"/>
      <c r="AK20" s="6">
        <v>2903045</v>
      </c>
      <c r="AL20" s="6"/>
      <c r="AM20" s="6">
        <f>AK20/+AI20</f>
        <v>2123.661302121434</v>
      </c>
      <c r="AN20" s="6">
        <v>1466</v>
      </c>
      <c r="AO20" s="6">
        <v>3200254</v>
      </c>
      <c r="AP20" s="6">
        <f>AO20/+AN20</f>
        <v>2182.9836289222376</v>
      </c>
      <c r="AQ20" s="6"/>
      <c r="AR20" s="6">
        <v>1545</v>
      </c>
      <c r="AS20" s="6">
        <v>3176879</v>
      </c>
      <c r="AT20" s="6">
        <f>AS20/+AR20</f>
        <v>2056.232362459547</v>
      </c>
      <c r="AU20" s="6">
        <v>1609</v>
      </c>
      <c r="AV20" s="6">
        <v>3637915</v>
      </c>
      <c r="AW20" s="6">
        <v>2261</v>
      </c>
      <c r="AX20" s="6"/>
      <c r="AY20" s="6">
        <v>1811</v>
      </c>
      <c r="AZ20" s="6"/>
      <c r="BA20" s="6">
        <v>4305045</v>
      </c>
      <c r="BB20" s="6"/>
      <c r="BC20" s="6">
        <v>2377</v>
      </c>
      <c r="BD20" s="6"/>
      <c r="BE20" s="6">
        <v>2006</v>
      </c>
      <c r="BF20" s="6"/>
      <c r="BG20" s="6">
        <v>4654461</v>
      </c>
      <c r="BH20" s="6"/>
      <c r="BI20" s="6">
        <v>2320</v>
      </c>
      <c r="BJ20" s="6">
        <v>2197</v>
      </c>
      <c r="BK20" s="6"/>
      <c r="BL20" s="6">
        <v>5080564</v>
      </c>
      <c r="BM20" s="6"/>
      <c r="BN20" s="6">
        <v>2313</v>
      </c>
      <c r="BO20" s="48"/>
      <c r="BP20" s="48">
        <v>2303</v>
      </c>
      <c r="BQ20" s="48"/>
      <c r="BR20" s="48">
        <v>5840328</v>
      </c>
      <c r="BS20" s="48"/>
      <c r="BT20" s="48">
        <v>2536</v>
      </c>
      <c r="BU20" s="48"/>
      <c r="BV20" s="48">
        <v>2985</v>
      </c>
      <c r="BW20" s="48"/>
      <c r="BX20" s="54">
        <v>6085</v>
      </c>
      <c r="BY20" s="50"/>
      <c r="BZ20" s="51">
        <v>14742547</v>
      </c>
      <c r="CA20" s="51"/>
      <c r="CB20" s="51">
        <v>4938</v>
      </c>
      <c r="CC20" s="52"/>
      <c r="CD20" s="47">
        <v>3095</v>
      </c>
      <c r="CE20" s="47"/>
      <c r="CF20" s="47">
        <v>6581</v>
      </c>
      <c r="CG20" s="47"/>
      <c r="CH20" s="59">
        <v>15907064</v>
      </c>
      <c r="CI20" s="59"/>
      <c r="CJ20" s="59">
        <v>5139</v>
      </c>
      <c r="CK20" s="10"/>
      <c r="CL20" s="10"/>
      <c r="DF20"/>
      <c r="DG20"/>
      <c r="DH20"/>
      <c r="DI20"/>
      <c r="DJ20"/>
      <c r="DK20"/>
      <c r="DL20"/>
      <c r="DM20"/>
      <c r="DN20"/>
      <c r="DO20"/>
      <c r="DP20"/>
    </row>
    <row r="21" spans="1:120" ht="13.5" customHeight="1">
      <c r="A21" s="6"/>
      <c r="B21" s="6" t="s">
        <v>37</v>
      </c>
      <c r="C21" s="6"/>
      <c r="D21" s="6"/>
      <c r="E21" s="6">
        <v>269</v>
      </c>
      <c r="F21" s="6"/>
      <c r="G21" s="6">
        <v>315154</v>
      </c>
      <c r="H21" s="6"/>
      <c r="I21" s="6">
        <f>G21/+E21</f>
        <v>1171.5762081784387</v>
      </c>
      <c r="J21" s="6"/>
      <c r="K21" s="6">
        <v>362</v>
      </c>
      <c r="L21" s="6">
        <v>548689</v>
      </c>
      <c r="M21" s="6">
        <f>L21/K21</f>
        <v>1515.7154696132598</v>
      </c>
      <c r="N21" s="6"/>
      <c r="O21" s="6">
        <v>478</v>
      </c>
      <c r="P21" s="6">
        <v>909571</v>
      </c>
      <c r="Q21" s="6">
        <f>P21/O21</f>
        <v>1902.86820083682</v>
      </c>
      <c r="R21" s="6"/>
      <c r="S21" s="6">
        <v>548</v>
      </c>
      <c r="T21" s="6"/>
      <c r="U21" s="6">
        <v>1225003</v>
      </c>
      <c r="V21" s="6"/>
      <c r="W21" s="6">
        <f>U21/+S21</f>
        <v>2235.4069343065694</v>
      </c>
      <c r="X21" s="6">
        <v>560</v>
      </c>
      <c r="Y21" s="6"/>
      <c r="Z21" s="6">
        <v>1229704</v>
      </c>
      <c r="AA21" s="6"/>
      <c r="AB21" s="6">
        <v>2196</v>
      </c>
      <c r="AC21" s="6">
        <v>462</v>
      </c>
      <c r="AD21" s="6"/>
      <c r="AE21" s="6">
        <v>1129689</v>
      </c>
      <c r="AF21" s="6"/>
      <c r="AG21" s="6">
        <f>AE21/+AC21</f>
        <v>2445.214285714286</v>
      </c>
      <c r="AH21" s="6"/>
      <c r="AI21" s="6">
        <v>506</v>
      </c>
      <c r="AJ21" s="6"/>
      <c r="AK21" s="6">
        <v>1380211</v>
      </c>
      <c r="AL21" s="6"/>
      <c r="AM21" s="6">
        <f>AK21/+AI21</f>
        <v>2727.689723320158</v>
      </c>
      <c r="AN21" s="6">
        <v>633</v>
      </c>
      <c r="AO21" s="6">
        <v>1853227</v>
      </c>
      <c r="AP21" s="6">
        <f>AO21/+AN21</f>
        <v>2927.6887835703</v>
      </c>
      <c r="AQ21" s="6"/>
      <c r="AR21" s="6">
        <v>641</v>
      </c>
      <c r="AS21" s="6">
        <v>1969545</v>
      </c>
      <c r="AT21" s="6">
        <f>AS21/+AR21</f>
        <v>3072.613104524181</v>
      </c>
      <c r="AU21" s="6">
        <v>707</v>
      </c>
      <c r="AV21" s="6">
        <v>2258105</v>
      </c>
      <c r="AW21" s="6">
        <v>3194</v>
      </c>
      <c r="AX21" s="6"/>
      <c r="AY21" s="6">
        <v>756</v>
      </c>
      <c r="AZ21" s="6"/>
      <c r="BA21" s="6">
        <v>2688473</v>
      </c>
      <c r="BB21" s="6"/>
      <c r="BC21" s="6">
        <v>3556</v>
      </c>
      <c r="BD21" s="6"/>
      <c r="BE21" s="6">
        <v>965</v>
      </c>
      <c r="BF21" s="6"/>
      <c r="BG21" s="6">
        <v>3976364</v>
      </c>
      <c r="BH21" s="6"/>
      <c r="BI21" s="6">
        <v>4121</v>
      </c>
      <c r="BJ21" s="6">
        <v>1080</v>
      </c>
      <c r="BK21" s="6"/>
      <c r="BL21" s="6">
        <v>4956761</v>
      </c>
      <c r="BM21" s="6"/>
      <c r="BN21" s="6">
        <v>4590</v>
      </c>
      <c r="BO21" s="48"/>
      <c r="BP21" s="48">
        <v>1233</v>
      </c>
      <c r="BQ21" s="48"/>
      <c r="BR21" s="48">
        <v>6030521</v>
      </c>
      <c r="BS21" s="48"/>
      <c r="BT21" s="48">
        <v>4891</v>
      </c>
      <c r="BU21" s="48"/>
      <c r="BV21" s="48">
        <v>3064</v>
      </c>
      <c r="BW21" s="48"/>
      <c r="BX21" s="54">
        <v>4586</v>
      </c>
      <c r="BY21" s="50"/>
      <c r="BZ21" s="51">
        <v>25254895</v>
      </c>
      <c r="CA21" s="51"/>
      <c r="CB21" s="51">
        <v>8242</v>
      </c>
      <c r="CC21" s="52"/>
      <c r="CD21" s="48">
        <v>3433</v>
      </c>
      <c r="CE21" s="48"/>
      <c r="CF21" s="50">
        <v>5888</v>
      </c>
      <c r="CG21" s="50"/>
      <c r="CH21" s="51">
        <v>30152619</v>
      </c>
      <c r="CI21" s="51"/>
      <c r="CJ21" s="51">
        <v>8783</v>
      </c>
      <c r="CK21" s="10"/>
      <c r="CL21" s="10"/>
      <c r="DF21"/>
      <c r="DG21"/>
      <c r="DH21"/>
      <c r="DI21"/>
      <c r="DJ21"/>
      <c r="DK21"/>
      <c r="DL21"/>
      <c r="DM21"/>
      <c r="DN21"/>
      <c r="DO21"/>
      <c r="DP21"/>
    </row>
    <row r="22" spans="1:120" ht="13.5" customHeight="1">
      <c r="A22" s="6"/>
      <c r="B22" s="6" t="s">
        <v>38</v>
      </c>
      <c r="C22" s="6"/>
      <c r="D22" s="6"/>
      <c r="E22" s="6">
        <v>64</v>
      </c>
      <c r="F22" s="6"/>
      <c r="G22" s="6">
        <v>116606</v>
      </c>
      <c r="H22" s="6"/>
      <c r="I22" s="6">
        <f>G22/+E22</f>
        <v>1821.96875</v>
      </c>
      <c r="J22" s="6"/>
      <c r="K22" s="6">
        <v>108</v>
      </c>
      <c r="L22" s="6">
        <v>107300</v>
      </c>
      <c r="M22" s="6">
        <f>L22/K22</f>
        <v>993.5185185185185</v>
      </c>
      <c r="N22" s="6"/>
      <c r="O22" s="6">
        <v>105</v>
      </c>
      <c r="P22" s="6">
        <v>108096</v>
      </c>
      <c r="Q22" s="6">
        <f>P22/O22</f>
        <v>1029.4857142857143</v>
      </c>
      <c r="R22" s="6"/>
      <c r="S22" s="6">
        <v>130</v>
      </c>
      <c r="T22" s="6"/>
      <c r="U22" s="6">
        <v>134683</v>
      </c>
      <c r="V22" s="6"/>
      <c r="W22" s="6">
        <f>U22/+S22</f>
        <v>1036.0230769230768</v>
      </c>
      <c r="X22" s="6">
        <v>207</v>
      </c>
      <c r="Y22" s="6"/>
      <c r="Z22" s="6">
        <v>254055</v>
      </c>
      <c r="AA22" s="6"/>
      <c r="AB22" s="6">
        <v>1227</v>
      </c>
      <c r="AC22" s="6">
        <v>239</v>
      </c>
      <c r="AD22" s="6"/>
      <c r="AE22" s="6">
        <v>273259</v>
      </c>
      <c r="AF22" s="6"/>
      <c r="AG22" s="6">
        <f>AE22/+AC22</f>
        <v>1143.3430962343095</v>
      </c>
      <c r="AH22" s="6"/>
      <c r="AI22" s="6">
        <v>302</v>
      </c>
      <c r="AJ22" s="6"/>
      <c r="AK22" s="6">
        <v>370813</v>
      </c>
      <c r="AL22" s="6"/>
      <c r="AM22" s="6">
        <f>AK22/+AI22</f>
        <v>1227.8576158940398</v>
      </c>
      <c r="AN22" s="6">
        <v>342</v>
      </c>
      <c r="AO22" s="6">
        <v>453739</v>
      </c>
      <c r="AP22" s="6">
        <f>AO22/+AN22</f>
        <v>1326.7222222222222</v>
      </c>
      <c r="AQ22" s="6"/>
      <c r="AR22" s="6">
        <v>320</v>
      </c>
      <c r="AS22" s="6">
        <v>428192</v>
      </c>
      <c r="AT22" s="6">
        <f>AS22/+AR22</f>
        <v>1338.1</v>
      </c>
      <c r="AU22" s="6">
        <v>329</v>
      </c>
      <c r="AV22" s="6">
        <v>520022</v>
      </c>
      <c r="AW22" s="6">
        <v>1581</v>
      </c>
      <c r="AX22" s="6"/>
      <c r="AY22" s="6">
        <v>339</v>
      </c>
      <c r="AZ22" s="6"/>
      <c r="BA22" s="6">
        <v>582749</v>
      </c>
      <c r="BB22" s="6"/>
      <c r="BC22" s="6">
        <v>1719</v>
      </c>
      <c r="BD22" s="6"/>
      <c r="BE22" s="6">
        <v>438</v>
      </c>
      <c r="BF22" s="6"/>
      <c r="BG22" s="6">
        <v>696164</v>
      </c>
      <c r="BH22" s="6"/>
      <c r="BI22" s="6">
        <v>1589</v>
      </c>
      <c r="BJ22" s="6">
        <v>475</v>
      </c>
      <c r="BK22" s="6"/>
      <c r="BL22" s="6">
        <v>727134</v>
      </c>
      <c r="BM22" s="6"/>
      <c r="BN22" s="6">
        <v>1531</v>
      </c>
      <c r="BO22" s="48"/>
      <c r="BP22" s="48">
        <v>554</v>
      </c>
      <c r="BQ22" s="48"/>
      <c r="BR22" s="48">
        <v>782711</v>
      </c>
      <c r="BS22" s="48"/>
      <c r="BT22" s="48">
        <v>1413</v>
      </c>
      <c r="BU22" s="48"/>
      <c r="BV22" s="48">
        <v>1340</v>
      </c>
      <c r="BW22" s="48"/>
      <c r="BX22" s="54">
        <v>1955</v>
      </c>
      <c r="BY22" s="50"/>
      <c r="BZ22" s="51">
        <v>5115703</v>
      </c>
      <c r="CA22" s="51"/>
      <c r="CB22" s="51">
        <v>3817</v>
      </c>
      <c r="CC22" s="52"/>
      <c r="CD22" s="48">
        <v>1460</v>
      </c>
      <c r="CE22" s="48"/>
      <c r="CF22" s="50">
        <v>2063</v>
      </c>
      <c r="CG22" s="50"/>
      <c r="CH22" s="51">
        <v>5647687</v>
      </c>
      <c r="CI22" s="51"/>
      <c r="CJ22" s="51">
        <v>3868</v>
      </c>
      <c r="CK22" s="10"/>
      <c r="CL22" s="10"/>
      <c r="DB22" s="5"/>
      <c r="DF22"/>
      <c r="DG22"/>
      <c r="DH22"/>
      <c r="DI22"/>
      <c r="DJ22"/>
      <c r="DK22"/>
      <c r="DL22"/>
      <c r="DM22"/>
      <c r="DN22"/>
      <c r="DO22"/>
      <c r="DP22"/>
    </row>
    <row r="23" spans="1:120" ht="13.5" customHeight="1">
      <c r="A23" s="6"/>
      <c r="B23" s="6" t="s">
        <v>39</v>
      </c>
      <c r="C23" s="6"/>
      <c r="D23" s="6"/>
      <c r="E23" s="6">
        <v>364</v>
      </c>
      <c r="F23" s="6"/>
      <c r="G23" s="6">
        <v>677438</v>
      </c>
      <c r="H23" s="6"/>
      <c r="I23" s="6">
        <f>G23/+E23</f>
        <v>1861.0934065934066</v>
      </c>
      <c r="J23" s="6"/>
      <c r="K23" s="6">
        <v>385</v>
      </c>
      <c r="L23" s="6">
        <v>612717</v>
      </c>
      <c r="M23" s="6">
        <f>L23/K23</f>
        <v>1591.4727272727273</v>
      </c>
      <c r="N23" s="6"/>
      <c r="O23" s="6">
        <v>301</v>
      </c>
      <c r="P23" s="6">
        <v>636891</v>
      </c>
      <c r="Q23" s="6">
        <f>P23/O23</f>
        <v>2115.9169435215945</v>
      </c>
      <c r="R23" s="6"/>
      <c r="S23" s="6">
        <v>375</v>
      </c>
      <c r="T23" s="6"/>
      <c r="U23" s="6">
        <v>739474</v>
      </c>
      <c r="V23" s="6"/>
      <c r="W23" s="6">
        <f>U23/+S23</f>
        <v>1971.9306666666666</v>
      </c>
      <c r="X23" s="6">
        <v>464</v>
      </c>
      <c r="Y23" s="6"/>
      <c r="Z23" s="6">
        <v>1178758</v>
      </c>
      <c r="AA23" s="6"/>
      <c r="AB23" s="6">
        <v>2540</v>
      </c>
      <c r="AC23" s="6">
        <v>530</v>
      </c>
      <c r="AD23" s="6"/>
      <c r="AE23" s="6">
        <v>1579463</v>
      </c>
      <c r="AF23" s="6"/>
      <c r="AG23" s="6">
        <f>AE23/+AC23</f>
        <v>2980.1188679245283</v>
      </c>
      <c r="AH23" s="6"/>
      <c r="AI23" s="6">
        <v>636</v>
      </c>
      <c r="AJ23" s="6"/>
      <c r="AK23" s="6">
        <v>2252117</v>
      </c>
      <c r="AL23" s="6"/>
      <c r="AM23" s="6">
        <f>AK23/+AI23</f>
        <v>3541.064465408805</v>
      </c>
      <c r="AN23" s="6">
        <v>698</v>
      </c>
      <c r="AO23" s="6">
        <v>3226149</v>
      </c>
      <c r="AP23" s="6">
        <f>AO23/+AN23</f>
        <v>4621.989971346705</v>
      </c>
      <c r="AQ23" s="6"/>
      <c r="AR23" s="6">
        <v>421</v>
      </c>
      <c r="AS23" s="6">
        <v>991836</v>
      </c>
      <c r="AT23" s="6">
        <v>2360</v>
      </c>
      <c r="AU23" s="6">
        <v>429</v>
      </c>
      <c r="AV23" s="6">
        <v>1103023</v>
      </c>
      <c r="AW23" s="6">
        <v>2571</v>
      </c>
      <c r="AX23" s="6"/>
      <c r="AY23" s="6">
        <v>549</v>
      </c>
      <c r="AZ23" s="6"/>
      <c r="BA23" s="6">
        <v>1562482</v>
      </c>
      <c r="BB23" s="6"/>
      <c r="BC23" s="6">
        <v>2846</v>
      </c>
      <c r="BD23" s="6"/>
      <c r="BE23" s="6">
        <v>565</v>
      </c>
      <c r="BF23" s="6"/>
      <c r="BG23" s="6">
        <v>1462856</v>
      </c>
      <c r="BH23" s="6"/>
      <c r="BI23" s="6">
        <v>2589</v>
      </c>
      <c r="BJ23" s="6">
        <v>569</v>
      </c>
      <c r="BK23" s="6"/>
      <c r="BL23" s="6">
        <v>1217337</v>
      </c>
      <c r="BM23" s="6"/>
      <c r="BN23" s="6">
        <v>2139</v>
      </c>
      <c r="BO23" s="48"/>
      <c r="BP23" s="48">
        <v>600</v>
      </c>
      <c r="BQ23" s="48"/>
      <c r="BR23" s="48">
        <v>1279128</v>
      </c>
      <c r="BS23" s="48"/>
      <c r="BT23" s="48">
        <v>2132</v>
      </c>
      <c r="BU23" s="48"/>
      <c r="BV23" s="48">
        <v>390</v>
      </c>
      <c r="BW23" s="48"/>
      <c r="BX23" s="54">
        <v>390</v>
      </c>
      <c r="BY23" s="50"/>
      <c r="BZ23" s="51">
        <v>1520927</v>
      </c>
      <c r="CA23" s="51"/>
      <c r="CB23" s="53">
        <v>3899</v>
      </c>
      <c r="CC23" s="52"/>
      <c r="CD23" s="48">
        <v>395</v>
      </c>
      <c r="CE23" s="48"/>
      <c r="CF23" s="50">
        <v>395</v>
      </c>
      <c r="CG23" s="50"/>
      <c r="CH23" s="51">
        <v>1525328</v>
      </c>
      <c r="CI23" s="51"/>
      <c r="CJ23" s="53">
        <v>3861</v>
      </c>
      <c r="CK23" s="10"/>
      <c r="CL23" s="10"/>
      <c r="DF23"/>
      <c r="DG23"/>
      <c r="DH23"/>
      <c r="DI23"/>
      <c r="DJ23"/>
      <c r="DK23"/>
      <c r="DL23"/>
      <c r="DM23"/>
      <c r="DN23"/>
      <c r="DO23"/>
      <c r="DP23"/>
    </row>
    <row r="24" spans="1:120" ht="3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48"/>
      <c r="BP24" s="48"/>
      <c r="BQ24" s="48"/>
      <c r="BR24" s="48"/>
      <c r="BS24" s="48"/>
      <c r="BT24" s="48"/>
      <c r="BU24" s="48"/>
      <c r="BV24" s="48"/>
      <c r="BW24" s="48"/>
      <c r="BX24" s="54"/>
      <c r="BY24" s="50"/>
      <c r="BZ24" s="51"/>
      <c r="CA24" s="51"/>
      <c r="CB24" s="51"/>
      <c r="CC24" s="52"/>
      <c r="CD24" s="48"/>
      <c r="CE24" s="48"/>
      <c r="CF24" s="50"/>
      <c r="CG24" s="50"/>
      <c r="CH24" s="51"/>
      <c r="CI24" s="51"/>
      <c r="CJ24" s="51"/>
      <c r="CK24" s="10"/>
      <c r="CL24" s="10"/>
      <c r="DF24"/>
      <c r="DG24"/>
      <c r="DH24"/>
      <c r="DI24"/>
      <c r="DJ24"/>
      <c r="DK24"/>
      <c r="DL24"/>
      <c r="DM24"/>
      <c r="DN24"/>
      <c r="DO24"/>
      <c r="DP24"/>
    </row>
    <row r="25" spans="1:120" ht="13.5" customHeight="1">
      <c r="A25" s="7" t="s">
        <v>40</v>
      </c>
      <c r="B25" s="7"/>
      <c r="C25" s="7"/>
      <c r="D25" s="7"/>
      <c r="E25" s="7">
        <v>709</v>
      </c>
      <c r="F25" s="7"/>
      <c r="G25" s="7">
        <f>SUM(G20:G23)</f>
        <v>1746290</v>
      </c>
      <c r="H25" s="7"/>
      <c r="I25" s="7">
        <f>G25/+E25</f>
        <v>2463.0324400564173</v>
      </c>
      <c r="J25" s="7"/>
      <c r="K25" s="7">
        <v>869</v>
      </c>
      <c r="L25" s="7">
        <f>SUM(L20:L23)</f>
        <v>2050976</v>
      </c>
      <c r="M25" s="7">
        <f>L25/K25</f>
        <v>2360.156501726122</v>
      </c>
      <c r="N25" s="7"/>
      <c r="O25" s="7">
        <v>946</v>
      </c>
      <c r="P25" s="7">
        <f>SUM(P20:P23)</f>
        <v>3623666</v>
      </c>
      <c r="Q25" s="7">
        <f>P25/O25</f>
        <v>3830.5137420718816</v>
      </c>
      <c r="R25" s="7"/>
      <c r="S25" s="7">
        <v>1173</v>
      </c>
      <c r="T25" s="7"/>
      <c r="U25" s="7">
        <f>SUM(U20:U23)</f>
        <v>3903614</v>
      </c>
      <c r="V25" s="7"/>
      <c r="W25" s="7">
        <f>U25/+S25</f>
        <v>3327.8891730605287</v>
      </c>
      <c r="X25" s="7">
        <v>1304</v>
      </c>
      <c r="Y25" s="7"/>
      <c r="Z25" s="7">
        <f>SUM(Z20:Z23)</f>
        <v>4681430</v>
      </c>
      <c r="AA25" s="7"/>
      <c r="AB25" s="7">
        <v>3590</v>
      </c>
      <c r="AC25" s="7">
        <v>1426</v>
      </c>
      <c r="AD25" s="7"/>
      <c r="AE25" s="7">
        <f>SUM(AE20:AE23)</f>
        <v>4735838</v>
      </c>
      <c r="AF25" s="7"/>
      <c r="AG25" s="7">
        <f>AE25/+AC25</f>
        <v>3321.064516129032</v>
      </c>
      <c r="AH25" s="7"/>
      <c r="AI25" s="7">
        <v>1655</v>
      </c>
      <c r="AJ25" s="7"/>
      <c r="AK25" s="7">
        <f>SUM(AK20:AK23)</f>
        <v>6906186</v>
      </c>
      <c r="AL25" s="7"/>
      <c r="AM25" s="7">
        <f>AK25/+AI25</f>
        <v>4172.922054380665</v>
      </c>
      <c r="AN25" s="7">
        <v>1808</v>
      </c>
      <c r="AO25" s="7">
        <f>SUM(AO20:AO23)</f>
        <v>8733369</v>
      </c>
      <c r="AP25" s="7">
        <f>AO25/+AN25</f>
        <v>4830.403207964602</v>
      </c>
      <c r="AQ25" s="7"/>
      <c r="AR25" s="7">
        <v>1837</v>
      </c>
      <c r="AS25" s="7">
        <f>SUM(AS20:AS23)</f>
        <v>6566452</v>
      </c>
      <c r="AT25" s="7">
        <f>AS25/+AR25</f>
        <v>3574.5519869352206</v>
      </c>
      <c r="AU25" s="7">
        <v>1953</v>
      </c>
      <c r="AV25" s="7">
        <f>SUM(AV20:AV23)</f>
        <v>7519065</v>
      </c>
      <c r="AW25" s="7">
        <f>AV25/+AU25</f>
        <v>3850.0076804915516</v>
      </c>
      <c r="AX25" s="7"/>
      <c r="AY25" s="7">
        <v>2190</v>
      </c>
      <c r="AZ25" s="7"/>
      <c r="BA25" s="7">
        <f>SUM(BA20:BA23)</f>
        <v>9138749</v>
      </c>
      <c r="BB25" s="7"/>
      <c r="BC25" s="7">
        <f>BA25/+AY25</f>
        <v>4172.944748858447</v>
      </c>
      <c r="BD25" s="7"/>
      <c r="BE25" s="7">
        <v>2488</v>
      </c>
      <c r="BF25" s="7"/>
      <c r="BG25" s="7">
        <f>SUM(BG20:BG23)</f>
        <v>10789845</v>
      </c>
      <c r="BH25" s="7"/>
      <c r="BI25" s="7">
        <f>BG25/+BE25</f>
        <v>4336.7544212218645</v>
      </c>
      <c r="BJ25" s="7">
        <v>2782</v>
      </c>
      <c r="BK25" s="7"/>
      <c r="BL25" s="7">
        <f>SUM(BL20:BL23)</f>
        <v>11981796</v>
      </c>
      <c r="BM25" s="7"/>
      <c r="BN25" s="7">
        <f>BL25/+BJ25</f>
        <v>4306.900071890726</v>
      </c>
      <c r="BO25" s="48"/>
      <c r="BP25" s="4">
        <v>2990</v>
      </c>
      <c r="BQ25" s="48"/>
      <c r="BR25" s="4">
        <f>SUM(BR20:BR23)</f>
        <v>13932688</v>
      </c>
      <c r="BS25" s="48"/>
      <c r="BT25" s="4">
        <f>BR25/+BP25</f>
        <v>4659.761872909699</v>
      </c>
      <c r="BU25" s="48"/>
      <c r="BV25" s="4">
        <v>4286</v>
      </c>
      <c r="BW25" s="48"/>
      <c r="BX25" s="54" t="s">
        <v>41</v>
      </c>
      <c r="BY25" s="55"/>
      <c r="BZ25" s="56">
        <v>46634073</v>
      </c>
      <c r="CA25" s="56"/>
      <c r="CB25" s="56">
        <v>10880</v>
      </c>
      <c r="CC25" s="52"/>
      <c r="CD25" s="4">
        <v>4593</v>
      </c>
      <c r="CE25" s="48"/>
      <c r="CF25" s="57" t="s">
        <v>41</v>
      </c>
      <c r="CG25" s="55"/>
      <c r="CH25" s="56">
        <v>53232699</v>
      </c>
      <c r="CI25" s="56"/>
      <c r="CJ25" s="56">
        <v>11589</v>
      </c>
      <c r="CK25" s="10"/>
      <c r="CL25" s="10"/>
      <c r="DF25"/>
      <c r="DG25"/>
      <c r="DH25"/>
      <c r="DI25"/>
      <c r="DJ25"/>
      <c r="DK25"/>
      <c r="DL25"/>
      <c r="DM25"/>
      <c r="DN25"/>
      <c r="DO25"/>
      <c r="DP25"/>
    </row>
    <row r="26" spans="1:120" ht="10.5" customHeight="1">
      <c r="A26" s="6"/>
      <c r="B26" s="6"/>
      <c r="C26" s="6"/>
      <c r="D26" s="6"/>
      <c r="E26" s="6">
        <v>1379</v>
      </c>
      <c r="F26" s="6"/>
      <c r="G26" s="6"/>
      <c r="H26" s="6"/>
      <c r="I26" s="6"/>
      <c r="J26" s="6"/>
      <c r="K26" s="6">
        <v>1747</v>
      </c>
      <c r="L26" s="6"/>
      <c r="M26" s="6"/>
      <c r="N26" s="6"/>
      <c r="O26" s="6">
        <v>1992</v>
      </c>
      <c r="P26" s="6"/>
      <c r="Q26" s="6"/>
      <c r="R26" s="6"/>
      <c r="S26" s="6">
        <v>2139</v>
      </c>
      <c r="T26" s="6"/>
      <c r="U26" s="6"/>
      <c r="V26" s="6"/>
      <c r="W26" s="6"/>
      <c r="X26" s="6">
        <v>2278</v>
      </c>
      <c r="Y26" s="6"/>
      <c r="Z26" s="6"/>
      <c r="AA26" s="6"/>
      <c r="AB26" s="6"/>
      <c r="AC26" s="6">
        <v>2342</v>
      </c>
      <c r="AD26" s="6"/>
      <c r="AE26" s="6"/>
      <c r="AF26" s="6"/>
      <c r="AG26" s="6"/>
      <c r="AH26" s="6"/>
      <c r="AI26" s="6">
        <v>2532</v>
      </c>
      <c r="AJ26" s="6"/>
      <c r="AK26" s="6"/>
      <c r="AL26" s="6"/>
      <c r="AM26" s="6"/>
      <c r="AN26" s="6">
        <v>2709</v>
      </c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48"/>
      <c r="BP26" s="48"/>
      <c r="BQ26" s="48"/>
      <c r="BR26" s="48"/>
      <c r="BS26" s="48"/>
      <c r="BT26" s="48"/>
      <c r="BU26" s="48"/>
      <c r="BV26" s="48"/>
      <c r="BW26" s="48"/>
      <c r="BX26" s="54"/>
      <c r="BY26" s="50"/>
      <c r="BZ26" s="51"/>
      <c r="CA26" s="51"/>
      <c r="CB26" s="51"/>
      <c r="CC26" s="52"/>
      <c r="CD26" s="48"/>
      <c r="CE26" s="48"/>
      <c r="CF26" s="50"/>
      <c r="CG26" s="50"/>
      <c r="CH26" s="51"/>
      <c r="CI26" s="51"/>
      <c r="CJ26" s="51"/>
      <c r="CK26" s="10"/>
      <c r="CL26" s="10"/>
      <c r="DF26"/>
      <c r="DG26"/>
      <c r="DH26"/>
      <c r="DI26"/>
      <c r="DJ26"/>
      <c r="DK26"/>
      <c r="DL26"/>
      <c r="DM26"/>
      <c r="DN26"/>
      <c r="DO26"/>
      <c r="DP26"/>
    </row>
    <row r="27" spans="1:120" ht="6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58"/>
      <c r="BY27" s="8"/>
      <c r="BZ27" s="41"/>
      <c r="CA27" s="41"/>
      <c r="CB27" s="41"/>
      <c r="CC27" s="40"/>
      <c r="CD27" s="6"/>
      <c r="CE27" s="6"/>
      <c r="CF27" s="8"/>
      <c r="CG27" s="8"/>
      <c r="CH27" s="41"/>
      <c r="CI27" s="41"/>
      <c r="CJ27" s="41"/>
      <c r="CK27" s="10"/>
      <c r="CL27" s="10"/>
      <c r="DF27"/>
      <c r="DG27"/>
      <c r="DH27"/>
      <c r="DI27"/>
      <c r="DJ27"/>
      <c r="DK27"/>
      <c r="DL27"/>
      <c r="DM27"/>
      <c r="DN27"/>
      <c r="DO27"/>
      <c r="DP27"/>
    </row>
    <row r="28" spans="1:90" s="31" customFormat="1" ht="13.5" customHeight="1">
      <c r="A28" s="21" t="s">
        <v>43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42"/>
      <c r="BT28" s="42"/>
      <c r="BU28" s="42"/>
      <c r="BV28" s="42"/>
      <c r="BW28" s="42"/>
      <c r="BX28" s="43"/>
      <c r="BY28" s="26"/>
      <c r="BZ28" s="45"/>
      <c r="CA28" s="45"/>
      <c r="CB28" s="45"/>
      <c r="CC28" s="44"/>
      <c r="CD28" s="42"/>
      <c r="CE28" s="42"/>
      <c r="CF28" s="26"/>
      <c r="CG28" s="26"/>
      <c r="CH28" s="45"/>
      <c r="CI28" s="45"/>
      <c r="CJ28" s="46"/>
      <c r="CK28" s="30"/>
      <c r="CL28" s="30"/>
    </row>
    <row r="29" spans="1:120" ht="13.5" customHeight="1">
      <c r="A29" s="6"/>
      <c r="B29" s="6" t="s">
        <v>36</v>
      </c>
      <c r="C29" s="6"/>
      <c r="D29" s="6"/>
      <c r="E29" s="6">
        <v>402</v>
      </c>
      <c r="F29" s="6"/>
      <c r="G29" s="6">
        <v>310296</v>
      </c>
      <c r="H29" s="6"/>
      <c r="I29" s="6">
        <f>G29/+E29</f>
        <v>771.8805970149253</v>
      </c>
      <c r="J29" s="6"/>
      <c r="K29" s="6">
        <v>404</v>
      </c>
      <c r="L29" s="6">
        <v>344093</v>
      </c>
      <c r="M29" s="6">
        <f>L29/K29</f>
        <v>851.7153465346535</v>
      </c>
      <c r="N29" s="6"/>
      <c r="O29" s="6">
        <v>426</v>
      </c>
      <c r="P29" s="6">
        <v>432046</v>
      </c>
      <c r="Q29" s="6">
        <f>P29/O29</f>
        <v>1014.1924882629108</v>
      </c>
      <c r="R29" s="6"/>
      <c r="S29" s="6">
        <v>451</v>
      </c>
      <c r="T29" s="6"/>
      <c r="U29" s="6">
        <v>708942</v>
      </c>
      <c r="V29" s="6"/>
      <c r="W29" s="6">
        <f>U29/+S29</f>
        <v>1571.9334811529934</v>
      </c>
      <c r="X29" s="6">
        <f>276+246</f>
        <v>522</v>
      </c>
      <c r="Y29" s="6"/>
      <c r="Z29" s="6">
        <f>393311+337349</f>
        <v>730660</v>
      </c>
      <c r="AA29" s="6"/>
      <c r="AB29" s="6">
        <f>Z29/+X29</f>
        <v>1399.7318007662834</v>
      </c>
      <c r="AC29" s="6">
        <v>516</v>
      </c>
      <c r="AD29" s="6"/>
      <c r="AE29" s="6">
        <v>707089</v>
      </c>
      <c r="AF29" s="6"/>
      <c r="AG29" s="6">
        <f>AE29/+AC29</f>
        <v>1370.327519379845</v>
      </c>
      <c r="AH29" s="6"/>
      <c r="AI29" s="6">
        <v>721</v>
      </c>
      <c r="AJ29" s="6"/>
      <c r="AK29" s="6">
        <v>1187238</v>
      </c>
      <c r="AL29" s="6"/>
      <c r="AM29" s="6">
        <f>AK29/+AI29</f>
        <v>1646.6546463245493</v>
      </c>
      <c r="AN29" s="6">
        <v>889</v>
      </c>
      <c r="AO29" s="6">
        <v>1468321</v>
      </c>
      <c r="AP29" s="6">
        <f>AO29/+AN29</f>
        <v>1651.6546681664793</v>
      </c>
      <c r="AQ29" s="6"/>
      <c r="AR29" s="6">
        <v>946</v>
      </c>
      <c r="AS29" s="6">
        <v>1557130</v>
      </c>
      <c r="AT29" s="6">
        <f>AS29/+AR29</f>
        <v>1646.014799154334</v>
      </c>
      <c r="AU29" s="6">
        <v>1113</v>
      </c>
      <c r="AV29" s="6">
        <v>1843078</v>
      </c>
      <c r="AW29" s="6">
        <f>AV29/+AU29</f>
        <v>1655.9550763701707</v>
      </c>
      <c r="AX29" s="6"/>
      <c r="AY29" s="6">
        <v>1309</v>
      </c>
      <c r="AZ29" s="6"/>
      <c r="BA29" s="6">
        <v>2328131</v>
      </c>
      <c r="BB29" s="6"/>
      <c r="BC29" s="6">
        <v>1779</v>
      </c>
      <c r="BD29" s="6"/>
      <c r="BE29" s="6">
        <v>1361</v>
      </c>
      <c r="BF29" s="6"/>
      <c r="BG29" s="6">
        <v>2625147</v>
      </c>
      <c r="BH29" s="6"/>
      <c r="BI29" s="6">
        <v>1929</v>
      </c>
      <c r="BJ29" s="6">
        <v>1442</v>
      </c>
      <c r="BK29" s="6"/>
      <c r="BL29" s="6">
        <v>2854879</v>
      </c>
      <c r="BM29" s="6"/>
      <c r="BN29" s="6">
        <v>1980</v>
      </c>
      <c r="BO29" s="6"/>
      <c r="BP29" s="6">
        <v>1572</v>
      </c>
      <c r="BQ29" s="6"/>
      <c r="BR29" s="6">
        <v>3129203</v>
      </c>
      <c r="BS29" s="6"/>
      <c r="BT29" s="6">
        <v>1991</v>
      </c>
      <c r="BU29" s="6"/>
      <c r="BV29" s="48">
        <v>3067</v>
      </c>
      <c r="BW29" s="48"/>
      <c r="BX29" s="54">
        <v>5887</v>
      </c>
      <c r="BY29" s="50"/>
      <c r="BZ29" s="51">
        <v>13594705</v>
      </c>
      <c r="CA29" s="51"/>
      <c r="CB29" s="51">
        <v>4432</v>
      </c>
      <c r="CC29" s="52"/>
      <c r="CD29" s="48">
        <v>3273</v>
      </c>
      <c r="CE29" s="48"/>
      <c r="CF29" s="50">
        <v>6628</v>
      </c>
      <c r="CG29" s="50"/>
      <c r="CH29" s="51">
        <v>15227946</v>
      </c>
      <c r="CI29" s="51"/>
      <c r="CJ29" s="51">
        <v>4652</v>
      </c>
      <c r="CK29" s="10"/>
      <c r="CL29" s="10"/>
      <c r="DF29"/>
      <c r="DG29"/>
      <c r="DH29"/>
      <c r="DI29"/>
      <c r="DJ29"/>
      <c r="DK29"/>
      <c r="DL29"/>
      <c r="DM29"/>
      <c r="DN29"/>
      <c r="DO29"/>
      <c r="DP29"/>
    </row>
    <row r="30" spans="1:120" ht="13.5" customHeight="1">
      <c r="A30" s="6"/>
      <c r="B30" s="6" t="s">
        <v>37</v>
      </c>
      <c r="C30" s="6"/>
      <c r="D30" s="6"/>
      <c r="E30" s="6">
        <v>221</v>
      </c>
      <c r="F30" s="6"/>
      <c r="G30" s="6">
        <v>432581</v>
      </c>
      <c r="H30" s="6"/>
      <c r="I30" s="6">
        <f>G30/+E30</f>
        <v>1957.3800904977375</v>
      </c>
      <c r="J30" s="6"/>
      <c r="K30" s="6">
        <v>308</v>
      </c>
      <c r="L30" s="6">
        <v>722816</v>
      </c>
      <c r="M30" s="6">
        <f>L30/K30</f>
        <v>2346.805194805195</v>
      </c>
      <c r="N30" s="6"/>
      <c r="O30" s="6">
        <v>331</v>
      </c>
      <c r="P30" s="6">
        <v>781623</v>
      </c>
      <c r="Q30" s="6">
        <f>P30/O30</f>
        <v>2361.3987915407856</v>
      </c>
      <c r="R30" s="6"/>
      <c r="S30" s="6">
        <v>391</v>
      </c>
      <c r="T30" s="6"/>
      <c r="U30" s="6">
        <v>1099771</v>
      </c>
      <c r="V30" s="6"/>
      <c r="W30" s="6">
        <f>U30/+S30</f>
        <v>2812.7135549872123</v>
      </c>
      <c r="X30" s="6">
        <f>206+172</f>
        <v>378</v>
      </c>
      <c r="Y30" s="6"/>
      <c r="Z30" s="6">
        <f>557343+471722</f>
        <v>1029065</v>
      </c>
      <c r="AA30" s="6"/>
      <c r="AB30" s="6">
        <f>Z30/+X30</f>
        <v>2722.39417989418</v>
      </c>
      <c r="AC30" s="6">
        <v>360</v>
      </c>
      <c r="AD30" s="6"/>
      <c r="AE30" s="6">
        <v>1185377</v>
      </c>
      <c r="AF30" s="6"/>
      <c r="AG30" s="6">
        <f>AE30/+AC30</f>
        <v>3292.713888888889</v>
      </c>
      <c r="AH30" s="6"/>
      <c r="AI30" s="6">
        <v>487</v>
      </c>
      <c r="AJ30" s="6"/>
      <c r="AK30" s="6">
        <v>1653093</v>
      </c>
      <c r="AL30" s="6"/>
      <c r="AM30" s="6">
        <f>AK30/+AI30</f>
        <v>3394.441478439425</v>
      </c>
      <c r="AN30" s="6">
        <v>626</v>
      </c>
      <c r="AO30" s="6">
        <v>2168835</v>
      </c>
      <c r="AP30" s="6">
        <f>AO30/+AN30</f>
        <v>3464.5926517571884</v>
      </c>
      <c r="AQ30" s="6"/>
      <c r="AR30" s="6">
        <v>629</v>
      </c>
      <c r="AS30" s="6">
        <v>2275254</v>
      </c>
      <c r="AT30" s="6">
        <f>AS30/+AR30</f>
        <v>3617.255961844197</v>
      </c>
      <c r="AU30" s="6">
        <v>680</v>
      </c>
      <c r="AV30" s="6">
        <v>2522128</v>
      </c>
      <c r="AW30" s="6">
        <f>AV30/+AU30</f>
        <v>3709.0117647058823</v>
      </c>
      <c r="AX30" s="6"/>
      <c r="AY30" s="6">
        <v>866</v>
      </c>
      <c r="AZ30" s="6"/>
      <c r="BA30" s="6">
        <v>3312366</v>
      </c>
      <c r="BB30" s="6"/>
      <c r="BC30" s="6">
        <v>3825</v>
      </c>
      <c r="BD30" s="6"/>
      <c r="BE30" s="6">
        <v>1050</v>
      </c>
      <c r="BF30" s="6"/>
      <c r="BG30" s="6">
        <v>4701419</v>
      </c>
      <c r="BH30" s="6"/>
      <c r="BI30" s="6">
        <v>4478</v>
      </c>
      <c r="BJ30" s="6">
        <v>1213</v>
      </c>
      <c r="BK30" s="6"/>
      <c r="BL30" s="6">
        <v>6017419</v>
      </c>
      <c r="BM30" s="6"/>
      <c r="BN30" s="6">
        <v>4961</v>
      </c>
      <c r="BO30" s="6"/>
      <c r="BP30" s="6">
        <v>1326</v>
      </c>
      <c r="BQ30" s="6"/>
      <c r="BR30" s="6">
        <v>6701993</v>
      </c>
      <c r="BS30" s="6"/>
      <c r="BT30" s="6">
        <v>5054</v>
      </c>
      <c r="BU30" s="6"/>
      <c r="BV30" s="48">
        <v>3352</v>
      </c>
      <c r="BW30" s="48"/>
      <c r="BX30" s="54">
        <v>5345</v>
      </c>
      <c r="BY30" s="50"/>
      <c r="BZ30" s="51">
        <v>26411213</v>
      </c>
      <c r="CA30" s="51"/>
      <c r="CB30" s="51">
        <v>7879</v>
      </c>
      <c r="CC30" s="52"/>
      <c r="CD30" s="48">
        <v>3627</v>
      </c>
      <c r="CE30" s="48"/>
      <c r="CF30" s="50">
        <v>6477</v>
      </c>
      <c r="CG30" s="50"/>
      <c r="CH30" s="51">
        <v>30554834</v>
      </c>
      <c r="CI30" s="51"/>
      <c r="CJ30" s="51">
        <v>8424</v>
      </c>
      <c r="CK30" s="10"/>
      <c r="CL30" s="10"/>
      <c r="DF30"/>
      <c r="DG30"/>
      <c r="DH30"/>
      <c r="DI30"/>
      <c r="DJ30"/>
      <c r="DK30"/>
      <c r="DL30"/>
      <c r="DM30"/>
      <c r="DN30"/>
      <c r="DO30"/>
      <c r="DP30"/>
    </row>
    <row r="31" spans="1:120" ht="13.5" customHeight="1">
      <c r="A31" s="6"/>
      <c r="B31" s="6" t="s">
        <v>38</v>
      </c>
      <c r="C31" s="6"/>
      <c r="D31" s="6"/>
      <c r="E31" s="6">
        <v>125</v>
      </c>
      <c r="F31" s="6"/>
      <c r="G31" s="6">
        <v>224364</v>
      </c>
      <c r="H31" s="6"/>
      <c r="I31" s="6">
        <f>G31/+E31</f>
        <v>1794.912</v>
      </c>
      <c r="J31" s="6"/>
      <c r="K31" s="6">
        <v>132</v>
      </c>
      <c r="L31" s="6">
        <v>143920</v>
      </c>
      <c r="M31" s="6">
        <f>L31/K31</f>
        <v>1090.3030303030303</v>
      </c>
      <c r="N31" s="6"/>
      <c r="O31" s="6">
        <v>140</v>
      </c>
      <c r="P31" s="6">
        <v>176918</v>
      </c>
      <c r="Q31" s="6">
        <f>P31/O31</f>
        <v>1263.7</v>
      </c>
      <c r="R31" s="6"/>
      <c r="S31" s="6">
        <v>146</v>
      </c>
      <c r="T31" s="6"/>
      <c r="U31" s="6">
        <v>188766</v>
      </c>
      <c r="V31" s="6"/>
      <c r="W31" s="6">
        <f>U31/+S31</f>
        <v>1292.9178082191781</v>
      </c>
      <c r="X31" s="6">
        <f>102+108</f>
        <v>210</v>
      </c>
      <c r="Y31" s="6"/>
      <c r="Z31" s="6">
        <f>141784+174512</f>
        <v>316296</v>
      </c>
      <c r="AA31" s="6"/>
      <c r="AB31" s="6">
        <f>Z31/+X31</f>
        <v>1506.1714285714286</v>
      </c>
      <c r="AC31" s="6">
        <v>269</v>
      </c>
      <c r="AD31" s="6"/>
      <c r="AE31" s="6">
        <v>392489</v>
      </c>
      <c r="AF31" s="6"/>
      <c r="AG31" s="6">
        <f>AE31/+AC31</f>
        <v>1459.0669144981412</v>
      </c>
      <c r="AH31" s="6"/>
      <c r="AI31" s="6">
        <v>349</v>
      </c>
      <c r="AJ31" s="6"/>
      <c r="AK31" s="6">
        <v>553963</v>
      </c>
      <c r="AL31" s="6"/>
      <c r="AM31" s="6">
        <f>AK31/+AI31</f>
        <v>1587.2865329512895</v>
      </c>
      <c r="AN31" s="6">
        <v>482</v>
      </c>
      <c r="AO31" s="6">
        <v>719636</v>
      </c>
      <c r="AP31" s="6">
        <f>AO31/+AN31</f>
        <v>1493.0207468879669</v>
      </c>
      <c r="AQ31" s="6"/>
      <c r="AR31" s="6">
        <v>612</v>
      </c>
      <c r="AS31" s="6">
        <v>958573</v>
      </c>
      <c r="AT31" s="6">
        <f>AS31/+AR31</f>
        <v>1566.295751633987</v>
      </c>
      <c r="AU31" s="6">
        <v>655</v>
      </c>
      <c r="AV31" s="6">
        <v>1149218</v>
      </c>
      <c r="AW31" s="6">
        <f>AV31/+AU31</f>
        <v>1754.5312977099236</v>
      </c>
      <c r="AX31" s="6"/>
      <c r="AY31" s="6">
        <v>723</v>
      </c>
      <c r="AZ31" s="6"/>
      <c r="BA31" s="6">
        <v>1378694</v>
      </c>
      <c r="BB31" s="6"/>
      <c r="BC31" s="6">
        <v>1907</v>
      </c>
      <c r="BD31" s="6"/>
      <c r="BE31" s="6">
        <v>754</v>
      </c>
      <c r="BF31" s="6"/>
      <c r="BG31" s="6">
        <v>1563529</v>
      </c>
      <c r="BH31" s="6"/>
      <c r="BI31" s="6">
        <v>2074</v>
      </c>
      <c r="BJ31" s="6">
        <v>831</v>
      </c>
      <c r="BK31" s="6"/>
      <c r="BL31" s="6">
        <v>1682862</v>
      </c>
      <c r="BM31" s="6"/>
      <c r="BN31" s="6">
        <v>2025</v>
      </c>
      <c r="BO31" s="6"/>
      <c r="BP31" s="6">
        <v>837</v>
      </c>
      <c r="BQ31" s="6"/>
      <c r="BR31" s="6">
        <v>1842242</v>
      </c>
      <c r="BS31" s="6"/>
      <c r="BT31" s="6">
        <v>2201</v>
      </c>
      <c r="BU31" s="6"/>
      <c r="BV31" s="48">
        <v>1262</v>
      </c>
      <c r="BW31" s="48"/>
      <c r="BX31" s="54">
        <v>1948</v>
      </c>
      <c r="BY31" s="50"/>
      <c r="BZ31" s="51">
        <v>4200277</v>
      </c>
      <c r="CA31" s="51"/>
      <c r="CB31" s="51">
        <v>3328</v>
      </c>
      <c r="CC31" s="52"/>
      <c r="CD31" s="48">
        <v>1350</v>
      </c>
      <c r="CE31" s="48"/>
      <c r="CF31" s="50">
        <v>2020</v>
      </c>
      <c r="CG31" s="50"/>
      <c r="CH31" s="51">
        <v>4331513</v>
      </c>
      <c r="CI31" s="51"/>
      <c r="CJ31" s="51">
        <v>3208</v>
      </c>
      <c r="CK31" s="10"/>
      <c r="CL31" s="10"/>
      <c r="DF31"/>
      <c r="DG31"/>
      <c r="DH31"/>
      <c r="DI31"/>
      <c r="DJ31"/>
      <c r="DK31"/>
      <c r="DL31"/>
      <c r="DM31"/>
      <c r="DN31"/>
      <c r="DO31"/>
      <c r="DP31"/>
    </row>
    <row r="32" spans="1:120" ht="13.5" customHeight="1">
      <c r="A32" s="6"/>
      <c r="B32" s="6" t="s">
        <v>39</v>
      </c>
      <c r="C32" s="6"/>
      <c r="D32" s="6"/>
      <c r="E32" s="6">
        <v>198</v>
      </c>
      <c r="F32" s="6"/>
      <c r="G32" s="6">
        <v>407751</v>
      </c>
      <c r="H32" s="6"/>
      <c r="I32" s="6">
        <f>G32/+E32</f>
        <v>2059.348484848485</v>
      </c>
      <c r="J32" s="6"/>
      <c r="K32" s="6">
        <v>199</v>
      </c>
      <c r="L32" s="6">
        <v>417014</v>
      </c>
      <c r="M32" s="6">
        <f>L32/K32</f>
        <v>2095.547738693467</v>
      </c>
      <c r="N32" s="6"/>
      <c r="O32" s="6">
        <v>174</v>
      </c>
      <c r="P32" s="6">
        <v>425729</v>
      </c>
      <c r="Q32" s="6">
        <f>P32/O32</f>
        <v>2446.7183908045977</v>
      </c>
      <c r="R32" s="6"/>
      <c r="S32" s="6">
        <v>158</v>
      </c>
      <c r="T32" s="6"/>
      <c r="U32" s="6">
        <v>334420</v>
      </c>
      <c r="V32" s="6"/>
      <c r="W32" s="6">
        <f>U32/+S32</f>
        <v>2116.5822784810125</v>
      </c>
      <c r="X32" s="6">
        <f>86+95</f>
        <v>181</v>
      </c>
      <c r="Y32" s="6"/>
      <c r="Z32" s="6">
        <f>233467+233265</f>
        <v>466732</v>
      </c>
      <c r="AA32" s="6"/>
      <c r="AB32" s="6">
        <f>Z32/+X32</f>
        <v>2578.6298342541436</v>
      </c>
      <c r="AC32" s="6">
        <v>172</v>
      </c>
      <c r="AD32" s="6"/>
      <c r="AE32" s="6">
        <v>489012</v>
      </c>
      <c r="AF32" s="6"/>
      <c r="AG32" s="6">
        <f>AE32/+AC32</f>
        <v>2843.093023255814</v>
      </c>
      <c r="AH32" s="6"/>
      <c r="AI32" s="6">
        <v>218</v>
      </c>
      <c r="AJ32" s="6"/>
      <c r="AK32" s="6">
        <v>703399</v>
      </c>
      <c r="AL32" s="6"/>
      <c r="AM32" s="6">
        <f>AK32/+AI32</f>
        <v>3226.6009174311926</v>
      </c>
      <c r="AN32" s="6">
        <v>324</v>
      </c>
      <c r="AO32" s="6">
        <v>1088544</v>
      </c>
      <c r="AP32" s="6">
        <f>AO32/+AN32</f>
        <v>3359.703703703704</v>
      </c>
      <c r="AQ32" s="6"/>
      <c r="AR32" s="6">
        <v>270</v>
      </c>
      <c r="AS32" s="6">
        <v>600274</v>
      </c>
      <c r="AT32" s="6">
        <f>AS32/+AR32</f>
        <v>2223.237037037037</v>
      </c>
      <c r="AU32" s="6">
        <v>281</v>
      </c>
      <c r="AV32" s="6">
        <v>681466</v>
      </c>
      <c r="AW32" s="6">
        <f>AV32/+AU32</f>
        <v>2425.1459074733098</v>
      </c>
      <c r="AX32" s="6"/>
      <c r="AY32" s="6">
        <v>270</v>
      </c>
      <c r="AZ32" s="6"/>
      <c r="BA32" s="6">
        <v>661368</v>
      </c>
      <c r="BB32" s="6"/>
      <c r="BC32" s="6">
        <v>2450</v>
      </c>
      <c r="BD32" s="6"/>
      <c r="BE32" s="6">
        <v>296</v>
      </c>
      <c r="BF32" s="6"/>
      <c r="BG32" s="6">
        <v>778957</v>
      </c>
      <c r="BH32" s="6"/>
      <c r="BI32" s="6">
        <v>2632</v>
      </c>
      <c r="BJ32" s="6">
        <v>378</v>
      </c>
      <c r="BK32" s="6"/>
      <c r="BL32" s="6">
        <v>874035</v>
      </c>
      <c r="BM32" s="6"/>
      <c r="BN32" s="6">
        <v>2312</v>
      </c>
      <c r="BO32" s="6"/>
      <c r="BP32" s="6">
        <v>412</v>
      </c>
      <c r="BQ32" s="6"/>
      <c r="BR32" s="6">
        <v>983472</v>
      </c>
      <c r="BS32" s="6"/>
      <c r="BT32" s="6">
        <v>2387</v>
      </c>
      <c r="BU32" s="6"/>
      <c r="BV32" s="48">
        <v>358</v>
      </c>
      <c r="BW32" s="48"/>
      <c r="BX32" s="54">
        <v>358</v>
      </c>
      <c r="BY32" s="50"/>
      <c r="BZ32" s="51">
        <v>1378738</v>
      </c>
      <c r="CA32" s="51"/>
      <c r="CB32" s="53">
        <v>3851</v>
      </c>
      <c r="CC32" s="52"/>
      <c r="CD32" s="48">
        <v>398</v>
      </c>
      <c r="CE32" s="48"/>
      <c r="CF32" s="50">
        <v>398</v>
      </c>
      <c r="CG32" s="50"/>
      <c r="CH32" s="51">
        <v>1551125</v>
      </c>
      <c r="CI32" s="51"/>
      <c r="CJ32" s="53">
        <v>3897</v>
      </c>
      <c r="CK32" s="10"/>
      <c r="CL32" s="10"/>
      <c r="DF32"/>
      <c r="DG32"/>
      <c r="DH32"/>
      <c r="DI32"/>
      <c r="DJ32"/>
      <c r="DK32"/>
      <c r="DL32"/>
      <c r="DM32"/>
      <c r="DN32"/>
      <c r="DO32"/>
      <c r="DP32"/>
    </row>
    <row r="33" spans="1:120" ht="3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48"/>
      <c r="BW33" s="48"/>
      <c r="BX33" s="54"/>
      <c r="BY33" s="50"/>
      <c r="BZ33" s="51"/>
      <c r="CA33" s="51"/>
      <c r="CB33" s="51"/>
      <c r="CC33" s="52"/>
      <c r="CD33" s="48"/>
      <c r="CE33" s="48"/>
      <c r="CF33" s="50"/>
      <c r="CG33" s="50"/>
      <c r="CH33" s="51"/>
      <c r="CI33" s="51"/>
      <c r="CJ33" s="51"/>
      <c r="CK33" s="10"/>
      <c r="CL33" s="10"/>
      <c r="DF33"/>
      <c r="DG33"/>
      <c r="DH33"/>
      <c r="DI33"/>
      <c r="DJ33"/>
      <c r="DK33"/>
      <c r="DL33"/>
      <c r="DM33"/>
      <c r="DN33"/>
      <c r="DO33"/>
      <c r="DP33"/>
    </row>
    <row r="34" spans="1:120" ht="16.5" customHeight="1">
      <c r="A34" s="7" t="s">
        <v>40</v>
      </c>
      <c r="B34" s="7"/>
      <c r="C34" s="7"/>
      <c r="D34" s="7"/>
      <c r="E34" s="7">
        <v>644</v>
      </c>
      <c r="F34" s="7"/>
      <c r="G34" s="7">
        <f>SUM(G29:G32)</f>
        <v>1374992</v>
      </c>
      <c r="H34" s="7"/>
      <c r="I34" s="7">
        <f>G34/+E34</f>
        <v>2135.080745341615</v>
      </c>
      <c r="J34" s="7"/>
      <c r="K34" s="7">
        <v>664</v>
      </c>
      <c r="L34" s="7">
        <f>SUM(L29:L32)</f>
        <v>1627843</v>
      </c>
      <c r="M34" s="7">
        <f>L34/K34</f>
        <v>2451.5707831325303</v>
      </c>
      <c r="N34" s="7"/>
      <c r="O34" s="7">
        <v>684</v>
      </c>
      <c r="P34" s="7">
        <f>SUM(P29:P32)</f>
        <v>1816316</v>
      </c>
      <c r="Q34" s="7">
        <f>P34/O34</f>
        <v>2655.4327485380118</v>
      </c>
      <c r="R34" s="7"/>
      <c r="S34" s="7">
        <v>734</v>
      </c>
      <c r="T34" s="7"/>
      <c r="U34" s="7">
        <f>SUM(U29:U32)</f>
        <v>2331899</v>
      </c>
      <c r="V34" s="7"/>
      <c r="W34" s="7">
        <f>U34/+S34</f>
        <v>3176.974114441417</v>
      </c>
      <c r="X34" s="7">
        <f>439+398</f>
        <v>837</v>
      </c>
      <c r="Y34" s="7"/>
      <c r="Z34" s="7">
        <f>SUM(Z29:Z32)</f>
        <v>2542753</v>
      </c>
      <c r="AA34" s="7"/>
      <c r="AB34" s="7">
        <f>Z34/+X34</f>
        <v>3037.936678614098</v>
      </c>
      <c r="AC34" s="7">
        <v>844</v>
      </c>
      <c r="AD34" s="7"/>
      <c r="AE34" s="7">
        <f>SUM(AE29:AE32)</f>
        <v>2773967</v>
      </c>
      <c r="AF34" s="7"/>
      <c r="AG34" s="7">
        <f>AE34/+AC34</f>
        <v>3286.690758293839</v>
      </c>
      <c r="AH34" s="7"/>
      <c r="AI34" s="7">
        <v>1136</v>
      </c>
      <c r="AJ34" s="7"/>
      <c r="AK34" s="7">
        <f>SUM(AK29:AK32)</f>
        <v>4097693</v>
      </c>
      <c r="AL34" s="7"/>
      <c r="AM34" s="7">
        <f>AK34/+AI34</f>
        <v>3607.12411971831</v>
      </c>
      <c r="AN34" s="7">
        <v>1432</v>
      </c>
      <c r="AO34" s="7">
        <f>SUM(AO29:AO32)</f>
        <v>5445336</v>
      </c>
      <c r="AP34" s="7">
        <f>AO34/+AN34</f>
        <v>3802.608938547486</v>
      </c>
      <c r="AQ34" s="7"/>
      <c r="AR34" s="7">
        <v>1552</v>
      </c>
      <c r="AS34" s="7">
        <f>SUM(AS29:AS32)</f>
        <v>5391231</v>
      </c>
      <c r="AT34" s="7">
        <f>AS34/+AR34</f>
        <v>3473.7313144329896</v>
      </c>
      <c r="AU34" s="7">
        <v>1708</v>
      </c>
      <c r="AV34" s="7">
        <f>SUM(AV29:AV32)</f>
        <v>6195890</v>
      </c>
      <c r="AW34" s="7">
        <f>AV34/+AU34</f>
        <v>3627.5702576112412</v>
      </c>
      <c r="AX34" s="7"/>
      <c r="AY34" s="7">
        <v>1999</v>
      </c>
      <c r="AZ34" s="7"/>
      <c r="BA34" s="7">
        <f>SUM(BA29:BA32)</f>
        <v>7680559</v>
      </c>
      <c r="BB34" s="7"/>
      <c r="BC34" s="7">
        <f>BA34/+AY34</f>
        <v>3842.20060030015</v>
      </c>
      <c r="BD34" s="7"/>
      <c r="BE34" s="7">
        <v>2166</v>
      </c>
      <c r="BF34" s="7"/>
      <c r="BG34" s="7">
        <f>SUM(BG29:BG32)</f>
        <v>9669052</v>
      </c>
      <c r="BH34" s="7"/>
      <c r="BI34" s="7">
        <f>BG34/+BE34</f>
        <v>4464.0129270544785</v>
      </c>
      <c r="BJ34" s="7">
        <v>2367</v>
      </c>
      <c r="BK34" s="7"/>
      <c r="BL34" s="7">
        <f>SUM(BL29:BL32)</f>
        <v>11429195</v>
      </c>
      <c r="BM34" s="7"/>
      <c r="BN34" s="7">
        <f>BL34/+BJ34</f>
        <v>4828.557245458386</v>
      </c>
      <c r="BO34" s="6"/>
      <c r="BP34" s="7">
        <v>2536</v>
      </c>
      <c r="BQ34" s="6"/>
      <c r="BR34" s="7">
        <f>SUM(BR29:BR32)</f>
        <v>12656910</v>
      </c>
      <c r="BS34" s="6"/>
      <c r="BT34" s="7">
        <f>BR34/+BP34</f>
        <v>4990.895110410094</v>
      </c>
      <c r="BU34" s="6"/>
      <c r="BV34" s="4">
        <v>4502</v>
      </c>
      <c r="BW34" s="48"/>
      <c r="BX34" s="54" t="s">
        <v>41</v>
      </c>
      <c r="BY34" s="55"/>
      <c r="BZ34" s="56">
        <v>45584933</v>
      </c>
      <c r="CA34" s="56"/>
      <c r="CB34" s="56">
        <v>10125</v>
      </c>
      <c r="CC34" s="52"/>
      <c r="CD34" s="4">
        <v>4838</v>
      </c>
      <c r="CE34" s="48"/>
      <c r="CF34" s="57" t="s">
        <v>41</v>
      </c>
      <c r="CG34" s="55"/>
      <c r="CH34" s="56">
        <v>51665418</v>
      </c>
      <c r="CI34" s="56"/>
      <c r="CJ34" s="56">
        <v>10679</v>
      </c>
      <c r="CK34" s="10"/>
      <c r="CL34" s="10"/>
      <c r="DF34"/>
      <c r="DG34"/>
      <c r="DH34"/>
      <c r="DI34"/>
      <c r="DJ34"/>
      <c r="DK34"/>
      <c r="DL34"/>
      <c r="DM34"/>
      <c r="DN34"/>
      <c r="DO34"/>
      <c r="DP34"/>
    </row>
    <row r="35" spans="1:120" ht="1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58"/>
      <c r="BY35" s="8"/>
      <c r="BZ35" s="41"/>
      <c r="CA35" s="41"/>
      <c r="CB35" s="41"/>
      <c r="CC35" s="40"/>
      <c r="CD35" s="6"/>
      <c r="CE35" s="6"/>
      <c r="CF35" s="8"/>
      <c r="CG35" s="8"/>
      <c r="CH35" s="41"/>
      <c r="CI35" s="41"/>
      <c r="CJ35" s="41"/>
      <c r="CK35" s="10"/>
      <c r="CL35" s="10"/>
      <c r="DB35" s="5"/>
      <c r="DF35"/>
      <c r="DG35"/>
      <c r="DH35"/>
      <c r="DI35"/>
      <c r="DJ35"/>
      <c r="DK35"/>
      <c r="DL35"/>
      <c r="DM35"/>
      <c r="DN35"/>
      <c r="DO35"/>
      <c r="DP35"/>
    </row>
    <row r="36" spans="1:120" ht="6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58"/>
      <c r="BY36" s="8"/>
      <c r="BZ36" s="41"/>
      <c r="CA36" s="41"/>
      <c r="CB36" s="41"/>
      <c r="CC36" s="40"/>
      <c r="CD36" s="6"/>
      <c r="CE36" s="6"/>
      <c r="CF36" s="8"/>
      <c r="CG36" s="8"/>
      <c r="CH36" s="41"/>
      <c r="CI36" s="41"/>
      <c r="CJ36" s="41"/>
      <c r="CK36" s="10"/>
      <c r="CL36" s="10"/>
      <c r="DF36"/>
      <c r="DG36"/>
      <c r="DH36"/>
      <c r="DI36"/>
      <c r="DJ36"/>
      <c r="DK36"/>
      <c r="DL36"/>
      <c r="DM36"/>
      <c r="DN36"/>
      <c r="DO36"/>
      <c r="DP36"/>
    </row>
    <row r="37" spans="1:90" s="31" customFormat="1" ht="13.5" customHeight="1">
      <c r="A37" s="21" t="s">
        <v>44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42"/>
      <c r="BU37" s="42"/>
      <c r="BV37" s="42"/>
      <c r="BW37" s="42"/>
      <c r="BX37" s="43"/>
      <c r="BY37" s="26"/>
      <c r="BZ37" s="45"/>
      <c r="CA37" s="45"/>
      <c r="CB37" s="45"/>
      <c r="CC37" s="44"/>
      <c r="CD37" s="42"/>
      <c r="CE37" s="42"/>
      <c r="CF37" s="26"/>
      <c r="CG37" s="26"/>
      <c r="CH37" s="45"/>
      <c r="CI37" s="45"/>
      <c r="CJ37" s="46"/>
      <c r="CK37" s="30"/>
      <c r="CL37" s="30"/>
    </row>
    <row r="38" spans="1:120" ht="13.5" customHeight="1">
      <c r="A38" s="6"/>
      <c r="B38" s="6" t="s">
        <v>36</v>
      </c>
      <c r="C38" s="6"/>
      <c r="D38" s="6"/>
      <c r="E38" s="6">
        <v>523</v>
      </c>
      <c r="F38" s="6"/>
      <c r="G38" s="6">
        <v>637092</v>
      </c>
      <c r="H38" s="6"/>
      <c r="I38" s="6">
        <f>G38/+E38</f>
        <v>1218.1491395793498</v>
      </c>
      <c r="J38" s="6"/>
      <c r="K38" s="6">
        <v>677</v>
      </c>
      <c r="L38" s="6">
        <v>782270</v>
      </c>
      <c r="M38" s="6">
        <f>L38/K38</f>
        <v>1155.4948301329393</v>
      </c>
      <c r="N38" s="6"/>
      <c r="O38" s="6">
        <v>738</v>
      </c>
      <c r="P38" s="6">
        <v>1969108</v>
      </c>
      <c r="Q38" s="6">
        <f>P38/O38</f>
        <v>2668.168021680217</v>
      </c>
      <c r="R38" s="6"/>
      <c r="S38" s="6">
        <v>962</v>
      </c>
      <c r="T38" s="6"/>
      <c r="U38" s="6">
        <v>1804454</v>
      </c>
      <c r="V38" s="6"/>
      <c r="W38" s="6">
        <f>U38/+S38</f>
        <v>1875.7318087318088</v>
      </c>
      <c r="X38" s="6">
        <v>1050</v>
      </c>
      <c r="Y38" s="6"/>
      <c r="Z38" s="6">
        <v>2018913</v>
      </c>
      <c r="AA38" s="6"/>
      <c r="AB38" s="6">
        <v>1922</v>
      </c>
      <c r="AC38" s="6">
        <v>1095</v>
      </c>
      <c r="AD38" s="6"/>
      <c r="AE38" s="6">
        <v>1753427</v>
      </c>
      <c r="AF38" s="6"/>
      <c r="AG38" s="6">
        <f>AE38/+AC38</f>
        <v>1601.3031963470319</v>
      </c>
      <c r="AH38" s="6"/>
      <c r="AI38" s="6">
        <v>1367</v>
      </c>
      <c r="AJ38" s="6"/>
      <c r="AK38" s="6">
        <v>2903045</v>
      </c>
      <c r="AL38" s="6"/>
      <c r="AM38" s="6">
        <f>AK38/+AI38</f>
        <v>2123.661302121434</v>
      </c>
      <c r="AN38" s="6">
        <v>1466</v>
      </c>
      <c r="AO38" s="6">
        <v>3200254</v>
      </c>
      <c r="AP38" s="6">
        <f>AO38/+AN38</f>
        <v>2182.9836289222376</v>
      </c>
      <c r="AQ38" s="6"/>
      <c r="AR38" s="6">
        <v>881</v>
      </c>
      <c r="AS38" s="6">
        <v>1942569</v>
      </c>
      <c r="AT38" s="6">
        <v>2205</v>
      </c>
      <c r="AU38" s="6">
        <v>987</v>
      </c>
      <c r="AV38" s="6">
        <v>2667074</v>
      </c>
      <c r="AW38" s="6">
        <f>AV38/+AU38</f>
        <v>2702.2026342451873</v>
      </c>
      <c r="AX38" s="6"/>
      <c r="AY38" s="6">
        <v>942</v>
      </c>
      <c r="AZ38" s="6"/>
      <c r="BA38" s="6">
        <v>2500208</v>
      </c>
      <c r="BB38" s="6"/>
      <c r="BC38" s="6">
        <f>BA38/+AY38</f>
        <v>2654.148619957537</v>
      </c>
      <c r="BD38" s="48"/>
      <c r="BE38" s="48">
        <v>829</v>
      </c>
      <c r="BF38" s="48"/>
      <c r="BG38" s="48">
        <v>2035474</v>
      </c>
      <c r="BH38" s="48"/>
      <c r="BI38" s="48">
        <v>2455</v>
      </c>
      <c r="BJ38" s="48">
        <v>740</v>
      </c>
      <c r="BK38" s="48"/>
      <c r="BL38" s="48">
        <v>2135115</v>
      </c>
      <c r="BM38" s="48"/>
      <c r="BN38" s="48">
        <v>2885</v>
      </c>
      <c r="BO38" s="48"/>
      <c r="BP38" s="48">
        <v>606</v>
      </c>
      <c r="BQ38" s="48"/>
      <c r="BR38" s="48">
        <v>2406871</v>
      </c>
      <c r="BS38" s="48"/>
      <c r="BT38" s="48">
        <v>3972</v>
      </c>
      <c r="BU38" s="48"/>
      <c r="BV38" s="48">
        <v>179</v>
      </c>
      <c r="BW38" s="48"/>
      <c r="BX38" s="54">
        <v>279</v>
      </c>
      <c r="BY38" s="50"/>
      <c r="BZ38" s="51">
        <v>521465</v>
      </c>
      <c r="CA38" s="51"/>
      <c r="CB38" s="51">
        <v>2913</v>
      </c>
      <c r="CC38" s="52"/>
      <c r="CD38" s="60">
        <v>151</v>
      </c>
      <c r="CE38" s="60"/>
      <c r="CF38" s="50">
        <v>195</v>
      </c>
      <c r="CG38" s="50"/>
      <c r="CH38" s="51">
        <v>396820</v>
      </c>
      <c r="CI38" s="51"/>
      <c r="CJ38" s="51">
        <v>2627</v>
      </c>
      <c r="CK38" s="47"/>
      <c r="CL38" s="10"/>
      <c r="DF38"/>
      <c r="DG38"/>
      <c r="DH38"/>
      <c r="DI38"/>
      <c r="DJ38"/>
      <c r="DK38"/>
      <c r="DL38"/>
      <c r="DM38"/>
      <c r="DN38"/>
      <c r="DO38"/>
      <c r="DP38"/>
    </row>
    <row r="39" spans="1:120" ht="13.5" customHeight="1">
      <c r="A39" s="6"/>
      <c r="B39" s="6" t="s">
        <v>37</v>
      </c>
      <c r="C39" s="6"/>
      <c r="D39" s="6"/>
      <c r="E39" s="6">
        <v>269</v>
      </c>
      <c r="F39" s="6"/>
      <c r="G39" s="6">
        <v>315154</v>
      </c>
      <c r="H39" s="6"/>
      <c r="I39" s="6">
        <f>G39/+E39</f>
        <v>1171.5762081784387</v>
      </c>
      <c r="J39" s="6"/>
      <c r="K39" s="6">
        <v>362</v>
      </c>
      <c r="L39" s="6">
        <v>548689</v>
      </c>
      <c r="M39" s="6">
        <f>L39/K39</f>
        <v>1515.7154696132598</v>
      </c>
      <c r="N39" s="6"/>
      <c r="O39" s="6">
        <v>478</v>
      </c>
      <c r="P39" s="6">
        <v>909571</v>
      </c>
      <c r="Q39" s="6">
        <f>P39/O39</f>
        <v>1902.86820083682</v>
      </c>
      <c r="R39" s="6"/>
      <c r="S39" s="6">
        <v>548</v>
      </c>
      <c r="T39" s="6"/>
      <c r="U39" s="6">
        <v>1225003</v>
      </c>
      <c r="V39" s="6"/>
      <c r="W39" s="6">
        <f>U39/+S39</f>
        <v>2235.4069343065694</v>
      </c>
      <c r="X39" s="6">
        <v>560</v>
      </c>
      <c r="Y39" s="6"/>
      <c r="Z39" s="6">
        <v>1229704</v>
      </c>
      <c r="AA39" s="6"/>
      <c r="AB39" s="6">
        <v>2196</v>
      </c>
      <c r="AC39" s="6">
        <v>462</v>
      </c>
      <c r="AD39" s="6"/>
      <c r="AE39" s="6">
        <v>1129689</v>
      </c>
      <c r="AF39" s="6"/>
      <c r="AG39" s="6">
        <f>AE39/+AC39</f>
        <v>2445.214285714286</v>
      </c>
      <c r="AH39" s="6"/>
      <c r="AI39" s="6">
        <v>506</v>
      </c>
      <c r="AJ39" s="6"/>
      <c r="AK39" s="6">
        <v>1380211</v>
      </c>
      <c r="AL39" s="6"/>
      <c r="AM39" s="6">
        <f>AK39/+AI39</f>
        <v>2727.689723320158</v>
      </c>
      <c r="AN39" s="6">
        <v>633</v>
      </c>
      <c r="AO39" s="6">
        <v>1853227</v>
      </c>
      <c r="AP39" s="6">
        <f>AO39/+AN39</f>
        <v>2927.6887835703</v>
      </c>
      <c r="AQ39" s="6"/>
      <c r="AR39" s="6">
        <v>172</v>
      </c>
      <c r="AS39" s="6">
        <v>717699</v>
      </c>
      <c r="AT39" s="6">
        <v>4173</v>
      </c>
      <c r="AU39" s="6">
        <v>144</v>
      </c>
      <c r="AV39" s="6">
        <v>621097</v>
      </c>
      <c r="AW39" s="6">
        <f>AV39/+AU39</f>
        <v>4313.173611111111</v>
      </c>
      <c r="AX39" s="6"/>
      <c r="AY39" s="6">
        <v>109</v>
      </c>
      <c r="AZ39" s="6"/>
      <c r="BA39" s="6">
        <v>505138</v>
      </c>
      <c r="BB39" s="6"/>
      <c r="BC39" s="6">
        <f>BA39/+AY39</f>
        <v>4634.293577981652</v>
      </c>
      <c r="BD39" s="48"/>
      <c r="BE39" s="48">
        <v>93</v>
      </c>
      <c r="BF39" s="48"/>
      <c r="BG39" s="48">
        <v>503950</v>
      </c>
      <c r="BH39" s="48"/>
      <c r="BI39" s="48">
        <v>5419</v>
      </c>
      <c r="BJ39" s="48">
        <v>78</v>
      </c>
      <c r="BK39" s="48"/>
      <c r="BL39" s="48">
        <v>434599</v>
      </c>
      <c r="BM39" s="48"/>
      <c r="BN39" s="48">
        <v>5572</v>
      </c>
      <c r="BO39" s="48"/>
      <c r="BP39" s="48">
        <v>79</v>
      </c>
      <c r="BQ39" s="48"/>
      <c r="BR39" s="48">
        <v>491599</v>
      </c>
      <c r="BS39" s="48"/>
      <c r="BT39" s="48">
        <v>6223</v>
      </c>
      <c r="BU39" s="48"/>
      <c r="BV39" s="48">
        <v>52</v>
      </c>
      <c r="BW39" s="48"/>
      <c r="BX39" s="54">
        <v>69</v>
      </c>
      <c r="BY39" s="50"/>
      <c r="BZ39" s="51">
        <v>669318</v>
      </c>
      <c r="CA39" s="51"/>
      <c r="CB39" s="51">
        <v>12871</v>
      </c>
      <c r="CC39" s="52"/>
      <c r="CD39" s="60">
        <v>45</v>
      </c>
      <c r="CE39" s="60"/>
      <c r="CF39" s="50">
        <v>60</v>
      </c>
      <c r="CG39" s="50"/>
      <c r="CH39" s="51">
        <v>598888</v>
      </c>
      <c r="CI39" s="51"/>
      <c r="CJ39" s="51">
        <v>13308</v>
      </c>
      <c r="CK39" s="47"/>
      <c r="CL39" s="10"/>
      <c r="DF39"/>
      <c r="DG39"/>
      <c r="DH39"/>
      <c r="DI39"/>
      <c r="DJ39"/>
      <c r="DK39"/>
      <c r="DL39"/>
      <c r="DM39"/>
      <c r="DN39"/>
      <c r="DO39"/>
      <c r="DP39"/>
    </row>
    <row r="40" spans="1:120" ht="13.5" customHeight="1">
      <c r="A40" s="6"/>
      <c r="B40" s="6" t="s">
        <v>38</v>
      </c>
      <c r="C40" s="6"/>
      <c r="D40" s="6"/>
      <c r="E40" s="6">
        <v>64</v>
      </c>
      <c r="F40" s="6"/>
      <c r="G40" s="6">
        <v>116606</v>
      </c>
      <c r="H40" s="6"/>
      <c r="I40" s="6">
        <f>G40/+E40</f>
        <v>1821.96875</v>
      </c>
      <c r="J40" s="6"/>
      <c r="K40" s="6">
        <v>108</v>
      </c>
      <c r="L40" s="6">
        <v>107300</v>
      </c>
      <c r="M40" s="6">
        <f>L40/K40</f>
        <v>993.5185185185185</v>
      </c>
      <c r="N40" s="6"/>
      <c r="O40" s="6">
        <v>105</v>
      </c>
      <c r="P40" s="6">
        <v>108096</v>
      </c>
      <c r="Q40" s="6">
        <f>P40/O40</f>
        <v>1029.4857142857143</v>
      </c>
      <c r="R40" s="6"/>
      <c r="S40" s="6">
        <v>130</v>
      </c>
      <c r="T40" s="6"/>
      <c r="U40" s="6">
        <v>134683</v>
      </c>
      <c r="V40" s="6"/>
      <c r="W40" s="6">
        <f>U40/+S40</f>
        <v>1036.0230769230768</v>
      </c>
      <c r="X40" s="6">
        <v>207</v>
      </c>
      <c r="Y40" s="6"/>
      <c r="Z40" s="6">
        <v>254055</v>
      </c>
      <c r="AA40" s="6"/>
      <c r="AB40" s="6">
        <v>1227</v>
      </c>
      <c r="AC40" s="6">
        <v>239</v>
      </c>
      <c r="AD40" s="6"/>
      <c r="AE40" s="6">
        <v>273259</v>
      </c>
      <c r="AF40" s="6"/>
      <c r="AG40" s="6">
        <f>AE40/+AC40</f>
        <v>1143.3430962343095</v>
      </c>
      <c r="AH40" s="6"/>
      <c r="AI40" s="6">
        <v>302</v>
      </c>
      <c r="AJ40" s="6"/>
      <c r="AK40" s="6">
        <v>370813</v>
      </c>
      <c r="AL40" s="6"/>
      <c r="AM40" s="6">
        <f>AK40/+AI40</f>
        <v>1227.8576158940398</v>
      </c>
      <c r="AN40" s="6">
        <v>342</v>
      </c>
      <c r="AO40" s="6">
        <v>453739</v>
      </c>
      <c r="AP40" s="6">
        <f>AO40/+AN40</f>
        <v>1326.7222222222222</v>
      </c>
      <c r="AQ40" s="6"/>
      <c r="AR40" s="6">
        <v>207</v>
      </c>
      <c r="AS40" s="6">
        <v>333062</v>
      </c>
      <c r="AT40" s="6">
        <f>AS40/+AR40</f>
        <v>1608.9951690821256</v>
      </c>
      <c r="AU40" s="6">
        <v>231</v>
      </c>
      <c r="AV40" s="6">
        <v>306289</v>
      </c>
      <c r="AW40" s="6">
        <f>AV40/+AU40</f>
        <v>1325.926406926407</v>
      </c>
      <c r="AX40" s="6"/>
      <c r="AY40" s="6">
        <v>175</v>
      </c>
      <c r="AZ40" s="6"/>
      <c r="BA40" s="6">
        <v>270815</v>
      </c>
      <c r="BB40" s="6"/>
      <c r="BC40" s="6">
        <f>BA40/+AY40</f>
        <v>1547.5142857142857</v>
      </c>
      <c r="BD40" s="48"/>
      <c r="BE40" s="48">
        <v>225</v>
      </c>
      <c r="BF40" s="48"/>
      <c r="BG40" s="48">
        <v>321246</v>
      </c>
      <c r="BH40" s="48"/>
      <c r="BI40" s="48">
        <v>1428</v>
      </c>
      <c r="BJ40" s="48">
        <v>248</v>
      </c>
      <c r="BK40" s="48"/>
      <c r="BL40" s="48">
        <v>358317</v>
      </c>
      <c r="BM40" s="48"/>
      <c r="BN40" s="48">
        <v>1445</v>
      </c>
      <c r="BO40" s="48"/>
      <c r="BP40" s="48">
        <v>185</v>
      </c>
      <c r="BQ40" s="48"/>
      <c r="BR40" s="48">
        <v>301067</v>
      </c>
      <c r="BS40" s="48"/>
      <c r="BT40" s="48">
        <v>1627</v>
      </c>
      <c r="BU40" s="48"/>
      <c r="BV40" s="48">
        <v>1219</v>
      </c>
      <c r="BW40" s="48"/>
      <c r="BX40" s="54">
        <v>1620</v>
      </c>
      <c r="BY40" s="50"/>
      <c r="BZ40" s="51">
        <v>4643222</v>
      </c>
      <c r="CA40" s="51"/>
      <c r="CB40" s="51">
        <v>3809</v>
      </c>
      <c r="CC40" s="52"/>
      <c r="CD40" s="60">
        <v>1265</v>
      </c>
      <c r="CE40" s="60"/>
      <c r="CF40" s="50">
        <v>1531</v>
      </c>
      <c r="CG40" s="50"/>
      <c r="CH40" s="51">
        <v>5051917</v>
      </c>
      <c r="CI40" s="51"/>
      <c r="CJ40" s="51">
        <v>3993</v>
      </c>
      <c r="CK40" s="47"/>
      <c r="CL40" s="10"/>
      <c r="DF40"/>
      <c r="DG40"/>
      <c r="DH40"/>
      <c r="DI40"/>
      <c r="DJ40"/>
      <c r="DK40"/>
      <c r="DL40"/>
      <c r="DM40"/>
      <c r="DN40"/>
      <c r="DO40"/>
      <c r="DP40"/>
    </row>
    <row r="41" spans="1:120" ht="13.5" customHeight="1">
      <c r="A41" s="6"/>
      <c r="B41" s="6" t="s">
        <v>39</v>
      </c>
      <c r="C41" s="6"/>
      <c r="D41" s="6"/>
      <c r="E41" s="6">
        <v>364</v>
      </c>
      <c r="F41" s="6"/>
      <c r="G41" s="6">
        <v>677438</v>
      </c>
      <c r="H41" s="6"/>
      <c r="I41" s="6">
        <f>G41/+E41</f>
        <v>1861.0934065934066</v>
      </c>
      <c r="J41" s="6"/>
      <c r="K41" s="6">
        <v>385</v>
      </c>
      <c r="L41" s="6">
        <v>612717</v>
      </c>
      <c r="M41" s="6">
        <f>L41/K41</f>
        <v>1591.4727272727273</v>
      </c>
      <c r="N41" s="6"/>
      <c r="O41" s="6">
        <v>301</v>
      </c>
      <c r="P41" s="6">
        <v>636891</v>
      </c>
      <c r="Q41" s="6">
        <f>P41/O41</f>
        <v>2115.9169435215945</v>
      </c>
      <c r="R41" s="6"/>
      <c r="S41" s="6">
        <v>375</v>
      </c>
      <c r="T41" s="6"/>
      <c r="U41" s="6">
        <v>739474</v>
      </c>
      <c r="V41" s="6"/>
      <c r="W41" s="6">
        <f>U41/+S41</f>
        <v>1971.9306666666666</v>
      </c>
      <c r="X41" s="6">
        <v>464</v>
      </c>
      <c r="Y41" s="6"/>
      <c r="Z41" s="6">
        <v>1178758</v>
      </c>
      <c r="AA41" s="6"/>
      <c r="AB41" s="6">
        <v>2540</v>
      </c>
      <c r="AC41" s="6">
        <v>530</v>
      </c>
      <c r="AD41" s="6"/>
      <c r="AE41" s="6">
        <v>1579463</v>
      </c>
      <c r="AF41" s="6"/>
      <c r="AG41" s="6">
        <f>AE41/+AC41</f>
        <v>2980.1188679245283</v>
      </c>
      <c r="AH41" s="6"/>
      <c r="AI41" s="6">
        <v>636</v>
      </c>
      <c r="AJ41" s="6"/>
      <c r="AK41" s="6">
        <v>2252117</v>
      </c>
      <c r="AL41" s="6"/>
      <c r="AM41" s="6">
        <f>AK41/+AI41</f>
        <v>3541.064465408805</v>
      </c>
      <c r="AN41" s="6">
        <v>698</v>
      </c>
      <c r="AO41" s="6">
        <v>3226149</v>
      </c>
      <c r="AP41" s="6">
        <f>AO41/+AN41</f>
        <v>4621.989971346705</v>
      </c>
      <c r="AQ41" s="6"/>
      <c r="AR41" s="6">
        <v>141</v>
      </c>
      <c r="AS41" s="6">
        <v>295613</v>
      </c>
      <c r="AT41" s="6">
        <f>AS41/+AR41</f>
        <v>2096.54609929078</v>
      </c>
      <c r="AU41" s="6">
        <v>133</v>
      </c>
      <c r="AV41" s="6">
        <v>352064</v>
      </c>
      <c r="AW41" s="6">
        <f>AV41/+AU41</f>
        <v>2647.097744360902</v>
      </c>
      <c r="AX41" s="6"/>
      <c r="AY41" s="6">
        <v>123</v>
      </c>
      <c r="AZ41" s="6"/>
      <c r="BA41" s="6">
        <v>239754</v>
      </c>
      <c r="BB41" s="6"/>
      <c r="BC41" s="6">
        <f>BA41/+AY41</f>
        <v>1949.219512195122</v>
      </c>
      <c r="BD41" s="48"/>
      <c r="BE41" s="48">
        <v>148</v>
      </c>
      <c r="BF41" s="48"/>
      <c r="BG41" s="48">
        <v>283641</v>
      </c>
      <c r="BH41" s="48"/>
      <c r="BI41" s="48">
        <v>1916</v>
      </c>
      <c r="BJ41" s="48">
        <v>113</v>
      </c>
      <c r="BK41" s="48"/>
      <c r="BL41" s="48">
        <v>240214</v>
      </c>
      <c r="BM41" s="48"/>
      <c r="BN41" s="48">
        <v>2126</v>
      </c>
      <c r="BO41" s="48"/>
      <c r="BP41" s="48">
        <v>119</v>
      </c>
      <c r="BQ41" s="48"/>
      <c r="BR41" s="48">
        <v>256461</v>
      </c>
      <c r="BS41" s="48"/>
      <c r="BT41" s="48">
        <v>2155</v>
      </c>
      <c r="BU41" s="48"/>
      <c r="BV41" s="48">
        <v>4</v>
      </c>
      <c r="BW41" s="48"/>
      <c r="BX41" s="54">
        <v>4</v>
      </c>
      <c r="BY41" s="50"/>
      <c r="BZ41" s="51">
        <v>16000</v>
      </c>
      <c r="CA41" s="51"/>
      <c r="CB41" s="53">
        <v>4000</v>
      </c>
      <c r="CC41" s="52"/>
      <c r="CD41" s="60">
        <v>2</v>
      </c>
      <c r="CE41" s="60"/>
      <c r="CF41" s="50">
        <v>2</v>
      </c>
      <c r="CG41" s="50"/>
      <c r="CH41" s="51">
        <v>8000</v>
      </c>
      <c r="CI41" s="51"/>
      <c r="CJ41" s="53">
        <v>4000</v>
      </c>
      <c r="CK41" s="47"/>
      <c r="CL41" s="10"/>
      <c r="DF41"/>
      <c r="DG41"/>
      <c r="DH41"/>
      <c r="DI41"/>
      <c r="DJ41"/>
      <c r="DK41"/>
      <c r="DL41"/>
      <c r="DM41"/>
      <c r="DN41"/>
      <c r="DO41"/>
      <c r="DP41"/>
    </row>
    <row r="42" spans="1:120" ht="3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54"/>
      <c r="BY42" s="50"/>
      <c r="BZ42" s="51"/>
      <c r="CA42" s="51"/>
      <c r="CB42" s="51"/>
      <c r="CC42" s="52"/>
      <c r="CD42" s="48"/>
      <c r="CE42" s="48"/>
      <c r="CF42" s="50"/>
      <c r="CG42" s="50"/>
      <c r="CH42" s="51"/>
      <c r="CI42" s="51"/>
      <c r="CJ42" s="51"/>
      <c r="CK42" s="47"/>
      <c r="CL42" s="10"/>
      <c r="DF42"/>
      <c r="DG42"/>
      <c r="DH42"/>
      <c r="DI42"/>
      <c r="DJ42"/>
      <c r="DK42"/>
      <c r="DL42"/>
      <c r="DM42"/>
      <c r="DN42"/>
      <c r="DO42"/>
      <c r="DP42"/>
    </row>
    <row r="43" spans="1:120" ht="14.25" customHeight="1">
      <c r="A43" s="7" t="s">
        <v>40</v>
      </c>
      <c r="B43" s="7"/>
      <c r="C43" s="7"/>
      <c r="D43" s="7"/>
      <c r="E43" s="7">
        <v>709</v>
      </c>
      <c r="F43" s="7"/>
      <c r="G43" s="7">
        <f>SUM(G38:G41)</f>
        <v>1746290</v>
      </c>
      <c r="H43" s="7"/>
      <c r="I43" s="7">
        <f>G43/+E43</f>
        <v>2463.0324400564173</v>
      </c>
      <c r="J43" s="7"/>
      <c r="K43" s="7">
        <v>869</v>
      </c>
      <c r="L43" s="7">
        <f>SUM(L38:L41)</f>
        <v>2050976</v>
      </c>
      <c r="M43" s="7">
        <f>L43/K43</f>
        <v>2360.156501726122</v>
      </c>
      <c r="N43" s="7"/>
      <c r="O43" s="7">
        <v>946</v>
      </c>
      <c r="P43" s="7">
        <f>SUM(P38:P41)</f>
        <v>3623666</v>
      </c>
      <c r="Q43" s="7">
        <f>P43/O43</f>
        <v>3830.5137420718816</v>
      </c>
      <c r="R43" s="7"/>
      <c r="S43" s="7">
        <v>1173</v>
      </c>
      <c r="T43" s="7"/>
      <c r="U43" s="7">
        <f>SUM(U38:U41)</f>
        <v>3903614</v>
      </c>
      <c r="V43" s="7"/>
      <c r="W43" s="7">
        <f>U43/+S43</f>
        <v>3327.8891730605287</v>
      </c>
      <c r="X43" s="7">
        <v>1304</v>
      </c>
      <c r="Y43" s="7"/>
      <c r="Z43" s="7">
        <f>SUM(Z38:Z41)</f>
        <v>4681430</v>
      </c>
      <c r="AA43" s="7"/>
      <c r="AB43" s="7">
        <v>3590</v>
      </c>
      <c r="AC43" s="7">
        <v>1426</v>
      </c>
      <c r="AD43" s="7"/>
      <c r="AE43" s="7">
        <f>SUM(AE38:AE41)</f>
        <v>4735838</v>
      </c>
      <c r="AF43" s="7"/>
      <c r="AG43" s="7">
        <f>AE43/+AC43</f>
        <v>3321.064516129032</v>
      </c>
      <c r="AH43" s="7"/>
      <c r="AI43" s="7">
        <v>1655</v>
      </c>
      <c r="AJ43" s="7"/>
      <c r="AK43" s="7">
        <f>SUM(AK38:AK41)</f>
        <v>6906186</v>
      </c>
      <c r="AL43" s="7"/>
      <c r="AM43" s="7">
        <f>AK43/+AI43</f>
        <v>4172.922054380665</v>
      </c>
      <c r="AN43" s="7">
        <v>1808</v>
      </c>
      <c r="AO43" s="7">
        <f>SUM(AO38:AO41)</f>
        <v>8733369</v>
      </c>
      <c r="AP43" s="7">
        <f>AO43/+AN43</f>
        <v>4830.403207964602</v>
      </c>
      <c r="AQ43" s="7"/>
      <c r="AR43" s="7">
        <v>1042</v>
      </c>
      <c r="AS43" s="7">
        <f>SUM(AS38:AS41)</f>
        <v>3288943</v>
      </c>
      <c r="AT43" s="7">
        <f>AS43/+AR43</f>
        <v>3156.3752399232244</v>
      </c>
      <c r="AU43" s="7">
        <v>1123</v>
      </c>
      <c r="AV43" s="7">
        <f>SUM(AV38:AV41)</f>
        <v>3946524</v>
      </c>
      <c r="AW43" s="7">
        <f>AV43/+AU43</f>
        <v>3514.2689225289405</v>
      </c>
      <c r="AX43" s="7"/>
      <c r="AY43" s="7">
        <v>1069</v>
      </c>
      <c r="AZ43" s="7"/>
      <c r="BA43" s="7">
        <f>SUM(BA38:BA41)</f>
        <v>3515915</v>
      </c>
      <c r="BB43" s="7"/>
      <c r="BC43" s="7">
        <f>BA43/+AY43</f>
        <v>3288.975678203929</v>
      </c>
      <c r="BD43" s="4"/>
      <c r="BE43" s="4">
        <v>1006</v>
      </c>
      <c r="BF43" s="4"/>
      <c r="BG43" s="4">
        <f>SUM(BG38:BG41)</f>
        <v>3144311</v>
      </c>
      <c r="BH43" s="4"/>
      <c r="BI43" s="4">
        <f>BG43/+BE43</f>
        <v>3125.557654075547</v>
      </c>
      <c r="BJ43" s="4">
        <v>897</v>
      </c>
      <c r="BK43" s="4"/>
      <c r="BL43" s="4">
        <f>SUM(BL38:BL41)</f>
        <v>3168245</v>
      </c>
      <c r="BM43" s="4"/>
      <c r="BN43" s="4">
        <f>BL43/+BJ43</f>
        <v>3532.045707915273</v>
      </c>
      <c r="BO43" s="48"/>
      <c r="BP43" s="4">
        <v>726</v>
      </c>
      <c r="BQ43" s="48"/>
      <c r="BR43" s="4">
        <f>SUM(BR38:BR41)</f>
        <v>3455998</v>
      </c>
      <c r="BS43" s="48"/>
      <c r="BT43" s="4">
        <f>BR43/+BP43</f>
        <v>4760.32782369146</v>
      </c>
      <c r="BU43" s="48"/>
      <c r="BV43" s="4">
        <v>1347</v>
      </c>
      <c r="BW43" s="48"/>
      <c r="BX43" s="54">
        <v>1972</v>
      </c>
      <c r="BY43" s="55"/>
      <c r="BZ43" s="56">
        <v>5850005</v>
      </c>
      <c r="CA43" s="56"/>
      <c r="CB43" s="56">
        <v>4342</v>
      </c>
      <c r="CC43" s="52"/>
      <c r="CD43" s="4">
        <v>1372</v>
      </c>
      <c r="CE43" s="48"/>
      <c r="CF43" s="57" t="s">
        <v>41</v>
      </c>
      <c r="CG43" s="55"/>
      <c r="CH43" s="56">
        <v>6055625</v>
      </c>
      <c r="CI43" s="56"/>
      <c r="CJ43" s="56">
        <v>4413</v>
      </c>
      <c r="CK43" s="47"/>
      <c r="CL43" s="10"/>
      <c r="DF43"/>
      <c r="DG43"/>
      <c r="DH43"/>
      <c r="DI43"/>
      <c r="DJ43"/>
      <c r="DK43"/>
      <c r="DL43"/>
      <c r="DM43"/>
      <c r="DN43"/>
      <c r="DO43"/>
      <c r="DP43"/>
    </row>
    <row r="44" spans="1:120" ht="1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54"/>
      <c r="BY44" s="50"/>
      <c r="BZ44" s="51"/>
      <c r="CA44" s="51"/>
      <c r="CB44" s="51"/>
      <c r="CC44" s="52"/>
      <c r="CD44" s="48"/>
      <c r="CE44" s="48"/>
      <c r="CF44" s="50"/>
      <c r="CG44" s="50"/>
      <c r="CH44" s="51"/>
      <c r="CI44" s="51"/>
      <c r="CJ44" s="51"/>
      <c r="CK44" s="47"/>
      <c r="CL44" s="10"/>
      <c r="DF44"/>
      <c r="DG44"/>
      <c r="DH44"/>
      <c r="DI44"/>
      <c r="DJ44"/>
      <c r="DK44"/>
      <c r="DL44"/>
      <c r="DM44"/>
      <c r="DN44"/>
      <c r="DO44"/>
      <c r="DP44"/>
    </row>
    <row r="45" spans="1:120" ht="6.75" customHeight="1">
      <c r="A45" s="6"/>
      <c r="B45" s="6"/>
      <c r="C45" s="6"/>
      <c r="D45" s="6"/>
      <c r="E45" s="61"/>
      <c r="F45" s="6"/>
      <c r="G45" s="6"/>
      <c r="H45" s="6"/>
      <c r="I45" s="6"/>
      <c r="J45" s="6"/>
      <c r="K45" s="61"/>
      <c r="L45" s="6"/>
      <c r="M45" s="6"/>
      <c r="N45" s="6"/>
      <c r="O45" s="61"/>
      <c r="P45" s="6"/>
      <c r="Q45" s="6"/>
      <c r="R45" s="6"/>
      <c r="S45" s="61"/>
      <c r="T45" s="6"/>
      <c r="U45" s="6"/>
      <c r="V45" s="6"/>
      <c r="W45" s="6"/>
      <c r="X45" s="61"/>
      <c r="Y45" s="6"/>
      <c r="Z45" s="6"/>
      <c r="AA45" s="6"/>
      <c r="AB45" s="6"/>
      <c r="AC45" s="61"/>
      <c r="AD45" s="6"/>
      <c r="AE45" s="6"/>
      <c r="AF45" s="6"/>
      <c r="AG45" s="6"/>
      <c r="AH45" s="6"/>
      <c r="AI45" s="61"/>
      <c r="AJ45" s="6"/>
      <c r="AK45" s="6"/>
      <c r="AL45" s="6"/>
      <c r="AM45" s="6"/>
      <c r="AN45" s="61"/>
      <c r="AO45" s="6"/>
      <c r="AP45" s="6"/>
      <c r="AQ45" s="6"/>
      <c r="AR45" s="61"/>
      <c r="AS45" s="6"/>
      <c r="AT45" s="6"/>
      <c r="AU45" s="61"/>
      <c r="AV45" s="6"/>
      <c r="AW45" s="6"/>
      <c r="AX45" s="6"/>
      <c r="AY45" s="61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58"/>
      <c r="BY45" s="8"/>
      <c r="BZ45" s="41"/>
      <c r="CA45" s="41"/>
      <c r="CB45" s="41"/>
      <c r="CC45" s="40"/>
      <c r="CD45" s="6"/>
      <c r="CE45" s="6"/>
      <c r="CF45" s="8"/>
      <c r="CG45" s="8"/>
      <c r="CH45" s="41"/>
      <c r="CI45" s="41"/>
      <c r="CJ45" s="41"/>
      <c r="CK45" s="10"/>
      <c r="CL45" s="10"/>
      <c r="DF45"/>
      <c r="DG45"/>
      <c r="DH45"/>
      <c r="DI45"/>
      <c r="DJ45"/>
      <c r="DK45"/>
      <c r="DL45"/>
      <c r="DM45"/>
      <c r="DN45"/>
      <c r="DO45"/>
      <c r="DP45"/>
    </row>
    <row r="46" spans="1:90" s="31" customFormat="1" ht="12.75" customHeight="1">
      <c r="A46" s="21" t="s">
        <v>45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42"/>
      <c r="BU46" s="42"/>
      <c r="BV46" s="42"/>
      <c r="BW46" s="42"/>
      <c r="BX46" s="43"/>
      <c r="BY46" s="26"/>
      <c r="BZ46" s="45"/>
      <c r="CA46" s="45"/>
      <c r="CB46" s="45"/>
      <c r="CC46" s="44"/>
      <c r="CD46" s="42"/>
      <c r="CE46" s="42"/>
      <c r="CF46" s="26"/>
      <c r="CG46" s="26"/>
      <c r="CH46" s="45"/>
      <c r="CI46" s="45"/>
      <c r="CJ46" s="46"/>
      <c r="CK46" s="30"/>
      <c r="CL46" s="30"/>
    </row>
    <row r="47" spans="1:120" ht="13.5" customHeight="1">
      <c r="A47" s="6"/>
      <c r="B47" s="6" t="s">
        <v>36</v>
      </c>
      <c r="C47" s="6"/>
      <c r="D47" s="6"/>
      <c r="E47" s="6">
        <v>523</v>
      </c>
      <c r="F47" s="6"/>
      <c r="G47" s="6">
        <v>637092</v>
      </c>
      <c r="H47" s="6"/>
      <c r="I47" s="6">
        <f>G47/+E47</f>
        <v>1218.1491395793498</v>
      </c>
      <c r="J47" s="6"/>
      <c r="K47" s="6">
        <v>677</v>
      </c>
      <c r="L47" s="6">
        <v>782270</v>
      </c>
      <c r="M47" s="6">
        <f>L47/K47</f>
        <v>1155.4948301329393</v>
      </c>
      <c r="N47" s="6"/>
      <c r="O47" s="6">
        <v>738</v>
      </c>
      <c r="P47" s="6">
        <v>1969108</v>
      </c>
      <c r="Q47" s="6">
        <f>P47/O47</f>
        <v>2668.168021680217</v>
      </c>
      <c r="R47" s="6"/>
      <c r="S47" s="6">
        <v>962</v>
      </c>
      <c r="T47" s="6"/>
      <c r="U47" s="6">
        <v>1804454</v>
      </c>
      <c r="V47" s="6"/>
      <c r="W47" s="6">
        <f>U47/+S47</f>
        <v>1875.7318087318088</v>
      </c>
      <c r="X47" s="6">
        <v>1050</v>
      </c>
      <c r="Y47" s="6"/>
      <c r="Z47" s="6">
        <v>2018913</v>
      </c>
      <c r="AA47" s="6"/>
      <c r="AB47" s="6">
        <v>1922</v>
      </c>
      <c r="AC47" s="6">
        <v>1095</v>
      </c>
      <c r="AD47" s="6"/>
      <c r="AE47" s="6">
        <v>1753427</v>
      </c>
      <c r="AF47" s="6"/>
      <c r="AG47" s="6">
        <f>AE47/+AC47</f>
        <v>1601.3031963470319</v>
      </c>
      <c r="AH47" s="6"/>
      <c r="AI47" s="6">
        <v>1367</v>
      </c>
      <c r="AJ47" s="6"/>
      <c r="AK47" s="6">
        <v>2903045</v>
      </c>
      <c r="AL47" s="6"/>
      <c r="AM47" s="6">
        <f>AK47/+AI47</f>
        <v>2123.661302121434</v>
      </c>
      <c r="AN47" s="6">
        <v>1466</v>
      </c>
      <c r="AO47" s="6">
        <v>3200254</v>
      </c>
      <c r="AP47" s="6">
        <f>AO47/+AN47</f>
        <v>2182.9836289222376</v>
      </c>
      <c r="AQ47" s="6"/>
      <c r="AR47" s="6">
        <v>34</v>
      </c>
      <c r="AS47" s="6">
        <v>43205</v>
      </c>
      <c r="AT47" s="6">
        <v>1394</v>
      </c>
      <c r="AU47" s="6">
        <v>42</v>
      </c>
      <c r="AV47" s="6">
        <v>64039</v>
      </c>
      <c r="AW47" s="6">
        <f>AV47/+AU47</f>
        <v>1524.7380952380952</v>
      </c>
      <c r="AX47" s="6"/>
      <c r="AY47" s="6">
        <v>34</v>
      </c>
      <c r="AZ47" s="6"/>
      <c r="BA47" s="6">
        <v>58036</v>
      </c>
      <c r="BB47" s="6"/>
      <c r="BC47" s="6">
        <f>BA47/+AY47</f>
        <v>1706.9411764705883</v>
      </c>
      <c r="BD47" s="48"/>
      <c r="BE47" s="48">
        <v>48</v>
      </c>
      <c r="BF47" s="48"/>
      <c r="BG47" s="48">
        <v>76472</v>
      </c>
      <c r="BH47" s="48"/>
      <c r="BI47" s="48">
        <v>1593</v>
      </c>
      <c r="BJ47" s="48">
        <v>53</v>
      </c>
      <c r="BK47" s="48"/>
      <c r="BL47" s="48">
        <v>96037</v>
      </c>
      <c r="BM47" s="48"/>
      <c r="BN47" s="48">
        <v>1812</v>
      </c>
      <c r="BO47" s="48"/>
      <c r="BP47" s="48">
        <v>48</v>
      </c>
      <c r="BQ47" s="48"/>
      <c r="BR47" s="48">
        <v>108459</v>
      </c>
      <c r="BS47" s="48"/>
      <c r="BT47" s="48">
        <v>2259</v>
      </c>
      <c r="BU47" s="48"/>
      <c r="BV47" s="48">
        <v>35</v>
      </c>
      <c r="BW47" s="48"/>
      <c r="BX47" s="54">
        <v>55</v>
      </c>
      <c r="BY47" s="50"/>
      <c r="BZ47" s="51">
        <v>116386</v>
      </c>
      <c r="CA47" s="51"/>
      <c r="CB47" s="51">
        <v>3325</v>
      </c>
      <c r="CC47" s="52"/>
      <c r="CD47" s="48">
        <v>34</v>
      </c>
      <c r="CE47" s="48"/>
      <c r="CF47" s="50">
        <v>64</v>
      </c>
      <c r="CG47" s="50"/>
      <c r="CH47" s="51">
        <v>134205</v>
      </c>
      <c r="CI47" s="51"/>
      <c r="CJ47" s="51">
        <v>3947</v>
      </c>
      <c r="CK47" s="10"/>
      <c r="CL47" s="10"/>
      <c r="DF47"/>
      <c r="DG47"/>
      <c r="DH47"/>
      <c r="DI47"/>
      <c r="DJ47"/>
      <c r="DK47"/>
      <c r="DL47"/>
      <c r="DM47"/>
      <c r="DN47"/>
      <c r="DO47"/>
      <c r="DP47"/>
    </row>
    <row r="48" spans="1:120" ht="13.5" customHeight="1">
      <c r="A48" s="6"/>
      <c r="B48" s="6" t="s">
        <v>37</v>
      </c>
      <c r="C48" s="6"/>
      <c r="D48" s="6"/>
      <c r="E48" s="6">
        <v>269</v>
      </c>
      <c r="F48" s="6"/>
      <c r="G48" s="6">
        <v>315154</v>
      </c>
      <c r="H48" s="6"/>
      <c r="I48" s="6">
        <f>G48/+E48</f>
        <v>1171.5762081784387</v>
      </c>
      <c r="J48" s="6"/>
      <c r="K48" s="6">
        <v>362</v>
      </c>
      <c r="L48" s="6">
        <v>548689</v>
      </c>
      <c r="M48" s="6">
        <f>L48/K48</f>
        <v>1515.7154696132598</v>
      </c>
      <c r="N48" s="6"/>
      <c r="O48" s="6">
        <v>478</v>
      </c>
      <c r="P48" s="6">
        <v>909571</v>
      </c>
      <c r="Q48" s="6">
        <f>P48/O48</f>
        <v>1902.86820083682</v>
      </c>
      <c r="R48" s="6"/>
      <c r="S48" s="6">
        <v>548</v>
      </c>
      <c r="T48" s="6"/>
      <c r="U48" s="6">
        <v>1225003</v>
      </c>
      <c r="V48" s="6"/>
      <c r="W48" s="6">
        <f>U48/+S48</f>
        <v>2235.4069343065694</v>
      </c>
      <c r="X48" s="6">
        <v>560</v>
      </c>
      <c r="Y48" s="6"/>
      <c r="Z48" s="6">
        <v>1229704</v>
      </c>
      <c r="AA48" s="6"/>
      <c r="AB48" s="6">
        <v>2196</v>
      </c>
      <c r="AC48" s="6">
        <v>462</v>
      </c>
      <c r="AD48" s="6"/>
      <c r="AE48" s="6">
        <v>1129689</v>
      </c>
      <c r="AF48" s="6"/>
      <c r="AG48" s="6">
        <f>AE48/+AC48</f>
        <v>2445.214285714286</v>
      </c>
      <c r="AH48" s="6"/>
      <c r="AI48" s="6">
        <v>506</v>
      </c>
      <c r="AJ48" s="6"/>
      <c r="AK48" s="6">
        <v>1380211</v>
      </c>
      <c r="AL48" s="6"/>
      <c r="AM48" s="6">
        <f>AK48/+AI48</f>
        <v>2727.689723320158</v>
      </c>
      <c r="AN48" s="6">
        <v>633</v>
      </c>
      <c r="AO48" s="6">
        <v>1853227</v>
      </c>
      <c r="AP48" s="6">
        <f>AO48/+AN48</f>
        <v>2927.6887835703</v>
      </c>
      <c r="AQ48" s="6"/>
      <c r="AR48" s="6">
        <v>28</v>
      </c>
      <c r="AS48" s="6">
        <v>95286</v>
      </c>
      <c r="AT48" s="6">
        <v>2403</v>
      </c>
      <c r="AU48" s="6">
        <v>41</v>
      </c>
      <c r="AV48" s="6">
        <v>160543</v>
      </c>
      <c r="AW48" s="6">
        <f>AV48/+AU48</f>
        <v>3915.682926829268</v>
      </c>
      <c r="AX48" s="6"/>
      <c r="AY48" s="6">
        <v>31</v>
      </c>
      <c r="AZ48" s="6"/>
      <c r="BA48" s="6">
        <v>125770</v>
      </c>
      <c r="BB48" s="6"/>
      <c r="BC48" s="6">
        <f>BA48/+AY48</f>
        <v>4057.0967741935483</v>
      </c>
      <c r="BD48" s="48"/>
      <c r="BE48" s="48">
        <v>45</v>
      </c>
      <c r="BF48" s="48"/>
      <c r="BG48" s="48">
        <v>198659</v>
      </c>
      <c r="BH48" s="48"/>
      <c r="BI48" s="48">
        <v>4415</v>
      </c>
      <c r="BJ48" s="48">
        <v>50</v>
      </c>
      <c r="BK48" s="48"/>
      <c r="BL48" s="48">
        <v>244690</v>
      </c>
      <c r="BM48" s="48"/>
      <c r="BN48" s="48">
        <v>4894</v>
      </c>
      <c r="BO48" s="48"/>
      <c r="BP48" s="48">
        <v>55</v>
      </c>
      <c r="BQ48" s="48"/>
      <c r="BR48" s="48">
        <v>338741</v>
      </c>
      <c r="BS48" s="48"/>
      <c r="BT48" s="48">
        <v>6159</v>
      </c>
      <c r="BU48" s="48"/>
      <c r="BV48" s="48">
        <v>52</v>
      </c>
      <c r="BW48" s="48"/>
      <c r="BX48" s="54">
        <v>90</v>
      </c>
      <c r="BY48" s="50"/>
      <c r="BZ48" s="51">
        <v>519068</v>
      </c>
      <c r="CA48" s="51"/>
      <c r="CB48" s="51">
        <v>9982</v>
      </c>
      <c r="CC48" s="52"/>
      <c r="CD48" s="48">
        <v>55</v>
      </c>
      <c r="CE48" s="48"/>
      <c r="CF48" s="50">
        <v>100</v>
      </c>
      <c r="CG48" s="50"/>
      <c r="CH48" s="51">
        <v>512666</v>
      </c>
      <c r="CI48" s="51"/>
      <c r="CJ48" s="51">
        <v>9321</v>
      </c>
      <c r="CK48" s="10"/>
      <c r="CL48" s="10"/>
      <c r="DF48"/>
      <c r="DG48"/>
      <c r="DH48"/>
      <c r="DI48"/>
      <c r="DJ48"/>
      <c r="DK48"/>
      <c r="DL48"/>
      <c r="DM48"/>
      <c r="DN48"/>
      <c r="DO48"/>
      <c r="DP48"/>
    </row>
    <row r="49" spans="1:120" ht="13.5" customHeight="1">
      <c r="A49" s="6"/>
      <c r="B49" s="6" t="s">
        <v>38</v>
      </c>
      <c r="C49" s="6"/>
      <c r="D49" s="6"/>
      <c r="E49" s="6">
        <v>64</v>
      </c>
      <c r="F49" s="6"/>
      <c r="G49" s="6">
        <v>116606</v>
      </c>
      <c r="H49" s="6"/>
      <c r="I49" s="6">
        <f>G49/+E49</f>
        <v>1821.96875</v>
      </c>
      <c r="J49" s="6"/>
      <c r="K49" s="6">
        <v>108</v>
      </c>
      <c r="L49" s="6">
        <v>107300</v>
      </c>
      <c r="M49" s="6">
        <f>L49/K49</f>
        <v>993.5185185185185</v>
      </c>
      <c r="N49" s="6"/>
      <c r="O49" s="6">
        <v>105</v>
      </c>
      <c r="P49" s="6">
        <v>108096</v>
      </c>
      <c r="Q49" s="6">
        <f>P49/O49</f>
        <v>1029.4857142857143</v>
      </c>
      <c r="R49" s="6"/>
      <c r="S49" s="6">
        <v>130</v>
      </c>
      <c r="T49" s="6"/>
      <c r="U49" s="6">
        <v>134683</v>
      </c>
      <c r="V49" s="6"/>
      <c r="W49" s="6">
        <f>U49/+S49</f>
        <v>1036.0230769230768</v>
      </c>
      <c r="X49" s="6">
        <v>207</v>
      </c>
      <c r="Y49" s="6"/>
      <c r="Z49" s="6">
        <v>254055</v>
      </c>
      <c r="AA49" s="6"/>
      <c r="AB49" s="6">
        <v>1227</v>
      </c>
      <c r="AC49" s="6">
        <v>239</v>
      </c>
      <c r="AD49" s="6"/>
      <c r="AE49" s="6">
        <v>273259</v>
      </c>
      <c r="AF49" s="6"/>
      <c r="AG49" s="6">
        <f>AE49/+AC49</f>
        <v>1143.3430962343095</v>
      </c>
      <c r="AH49" s="6"/>
      <c r="AI49" s="6">
        <v>302</v>
      </c>
      <c r="AJ49" s="6"/>
      <c r="AK49" s="6">
        <v>370813</v>
      </c>
      <c r="AL49" s="6"/>
      <c r="AM49" s="6">
        <f>AK49/+AI49</f>
        <v>1227.8576158940398</v>
      </c>
      <c r="AN49" s="6">
        <v>342</v>
      </c>
      <c r="AO49" s="6">
        <v>453739</v>
      </c>
      <c r="AP49" s="6">
        <f>AO49/+AN49</f>
        <v>1326.7222222222222</v>
      </c>
      <c r="AQ49" s="6"/>
      <c r="AR49" s="6">
        <v>14</v>
      </c>
      <c r="AS49" s="6">
        <v>35106</v>
      </c>
      <c r="AT49" s="6">
        <v>2508</v>
      </c>
      <c r="AU49" s="6">
        <v>22</v>
      </c>
      <c r="AV49" s="6">
        <v>41643</v>
      </c>
      <c r="AW49" s="6">
        <f>AV49/+AU49</f>
        <v>1892.8636363636363</v>
      </c>
      <c r="AX49" s="6"/>
      <c r="AY49" s="6">
        <v>21</v>
      </c>
      <c r="AZ49" s="6"/>
      <c r="BA49" s="6">
        <v>27828</v>
      </c>
      <c r="BB49" s="6"/>
      <c r="BC49" s="6">
        <f>BA49/+AY49</f>
        <v>1325.142857142857</v>
      </c>
      <c r="BD49" s="48"/>
      <c r="BE49" s="48">
        <v>26</v>
      </c>
      <c r="BF49" s="48"/>
      <c r="BG49" s="48">
        <v>39300</v>
      </c>
      <c r="BH49" s="48"/>
      <c r="BI49" s="48">
        <v>1512</v>
      </c>
      <c r="BJ49" s="48">
        <v>25</v>
      </c>
      <c r="BK49" s="48"/>
      <c r="BL49" s="48">
        <v>51364</v>
      </c>
      <c r="BM49" s="48"/>
      <c r="BN49" s="48">
        <v>2055</v>
      </c>
      <c r="BO49" s="48"/>
      <c r="BP49" s="48">
        <v>24</v>
      </c>
      <c r="BQ49" s="48"/>
      <c r="BR49" s="48">
        <v>46557</v>
      </c>
      <c r="BS49" s="48"/>
      <c r="BT49" s="48">
        <v>1940</v>
      </c>
      <c r="BU49" s="48"/>
      <c r="BV49" s="48">
        <v>31</v>
      </c>
      <c r="BW49" s="48"/>
      <c r="BX49" s="54">
        <v>44</v>
      </c>
      <c r="BY49" s="50"/>
      <c r="BZ49" s="51">
        <v>96536</v>
      </c>
      <c r="CA49" s="51"/>
      <c r="CB49" s="51">
        <v>3114</v>
      </c>
      <c r="CC49" s="52"/>
      <c r="CD49" s="48">
        <v>29</v>
      </c>
      <c r="CE49" s="48"/>
      <c r="CF49" s="50">
        <v>39</v>
      </c>
      <c r="CG49" s="50"/>
      <c r="CH49" s="51">
        <v>93623</v>
      </c>
      <c r="CI49" s="51"/>
      <c r="CJ49" s="51">
        <v>3228</v>
      </c>
      <c r="CK49" s="10"/>
      <c r="CL49" s="10"/>
      <c r="DF49"/>
      <c r="DG49"/>
      <c r="DH49"/>
      <c r="DI49"/>
      <c r="DJ49"/>
      <c r="DK49"/>
      <c r="DL49"/>
      <c r="DM49"/>
      <c r="DN49"/>
      <c r="DO49"/>
      <c r="DP49"/>
    </row>
    <row r="50" spans="1:120" ht="13.5" customHeight="1">
      <c r="A50" s="6"/>
      <c r="B50" s="6" t="s">
        <v>39</v>
      </c>
      <c r="C50" s="6"/>
      <c r="D50" s="6"/>
      <c r="E50" s="6">
        <v>364</v>
      </c>
      <c r="F50" s="6"/>
      <c r="G50" s="6">
        <v>677438</v>
      </c>
      <c r="H50" s="6"/>
      <c r="I50" s="6">
        <f>G50/+E50</f>
        <v>1861.0934065934066</v>
      </c>
      <c r="J50" s="6"/>
      <c r="K50" s="6">
        <v>385</v>
      </c>
      <c r="L50" s="6">
        <v>612717</v>
      </c>
      <c r="M50" s="6">
        <f>L50/K50</f>
        <v>1591.4727272727273</v>
      </c>
      <c r="N50" s="6"/>
      <c r="O50" s="6">
        <v>301</v>
      </c>
      <c r="P50" s="6">
        <v>636891</v>
      </c>
      <c r="Q50" s="6">
        <f>P50/O50</f>
        <v>2115.9169435215945</v>
      </c>
      <c r="R50" s="6"/>
      <c r="S50" s="6">
        <v>375</v>
      </c>
      <c r="T50" s="6"/>
      <c r="U50" s="6">
        <v>739474</v>
      </c>
      <c r="V50" s="6"/>
      <c r="W50" s="6">
        <f>U50/+S50</f>
        <v>1971.9306666666666</v>
      </c>
      <c r="X50" s="6">
        <v>464</v>
      </c>
      <c r="Y50" s="6"/>
      <c r="Z50" s="6">
        <v>1178758</v>
      </c>
      <c r="AA50" s="6"/>
      <c r="AB50" s="6">
        <v>2540</v>
      </c>
      <c r="AC50" s="6">
        <v>530</v>
      </c>
      <c r="AD50" s="6"/>
      <c r="AE50" s="6">
        <v>1579463</v>
      </c>
      <c r="AF50" s="6"/>
      <c r="AG50" s="6">
        <f>AE50/+AC50</f>
        <v>2980.1188679245283</v>
      </c>
      <c r="AH50" s="6"/>
      <c r="AI50" s="6">
        <v>636</v>
      </c>
      <c r="AJ50" s="6"/>
      <c r="AK50" s="6">
        <v>2252117</v>
      </c>
      <c r="AL50" s="6"/>
      <c r="AM50" s="6">
        <f>AK50/+AI50</f>
        <v>3541.064465408805</v>
      </c>
      <c r="AN50" s="6">
        <v>698</v>
      </c>
      <c r="AO50" s="6">
        <v>3226149</v>
      </c>
      <c r="AP50" s="6">
        <f>AO50/+AN50</f>
        <v>4621.989971346705</v>
      </c>
      <c r="AQ50" s="6"/>
      <c r="AR50" s="6">
        <v>10</v>
      </c>
      <c r="AS50" s="6">
        <v>20665</v>
      </c>
      <c r="AT50" s="6">
        <v>2067</v>
      </c>
      <c r="AU50" s="6">
        <v>7</v>
      </c>
      <c r="AV50" s="6">
        <v>18291</v>
      </c>
      <c r="AW50" s="6">
        <f>AV50/+AU50</f>
        <v>2613</v>
      </c>
      <c r="AX50" s="6"/>
      <c r="AY50" s="6">
        <v>0</v>
      </c>
      <c r="AZ50" s="6"/>
      <c r="BA50" s="6">
        <v>0</v>
      </c>
      <c r="BB50" s="6"/>
      <c r="BC50" s="6">
        <v>0</v>
      </c>
      <c r="BD50" s="48"/>
      <c r="BE50" s="48">
        <v>7</v>
      </c>
      <c r="BF50" s="48"/>
      <c r="BG50" s="48">
        <v>14977</v>
      </c>
      <c r="BH50" s="48"/>
      <c r="BI50" s="48">
        <v>2140</v>
      </c>
      <c r="BJ50" s="48">
        <v>5</v>
      </c>
      <c r="BK50" s="48"/>
      <c r="BL50" s="48">
        <v>11679</v>
      </c>
      <c r="BM50" s="48"/>
      <c r="BN50" s="48">
        <v>2336</v>
      </c>
      <c r="BO50" s="48"/>
      <c r="BP50" s="48">
        <v>11</v>
      </c>
      <c r="BQ50" s="48"/>
      <c r="BR50" s="48">
        <v>24935</v>
      </c>
      <c r="BS50" s="48"/>
      <c r="BT50" s="48">
        <v>2267</v>
      </c>
      <c r="BU50" s="48"/>
      <c r="BV50" s="48">
        <v>0</v>
      </c>
      <c r="BW50" s="48"/>
      <c r="BX50" s="54">
        <v>0</v>
      </c>
      <c r="BY50" s="50"/>
      <c r="BZ50" s="51">
        <v>0</v>
      </c>
      <c r="CA50" s="51"/>
      <c r="CB50" s="53">
        <v>0</v>
      </c>
      <c r="CC50" s="52"/>
      <c r="CD50" s="48">
        <v>2</v>
      </c>
      <c r="CE50" s="48"/>
      <c r="CF50" s="50">
        <v>2</v>
      </c>
      <c r="CG50" s="50"/>
      <c r="CH50" s="51">
        <v>8000</v>
      </c>
      <c r="CI50" s="51"/>
      <c r="CJ50" s="53">
        <v>4000</v>
      </c>
      <c r="CK50" s="10"/>
      <c r="CL50" s="10"/>
      <c r="DF50"/>
      <c r="DG50"/>
      <c r="DH50"/>
      <c r="DI50"/>
      <c r="DJ50"/>
      <c r="DK50"/>
      <c r="DL50"/>
      <c r="DM50"/>
      <c r="DN50"/>
      <c r="DO50"/>
      <c r="DP50"/>
    </row>
    <row r="51" spans="1:120" ht="3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54"/>
      <c r="BY51" s="50"/>
      <c r="BZ51" s="51"/>
      <c r="CA51" s="51"/>
      <c r="CB51" s="51"/>
      <c r="CC51" s="52"/>
      <c r="CD51" s="48"/>
      <c r="CE51" s="48"/>
      <c r="CF51" s="50"/>
      <c r="CG51" s="50"/>
      <c r="CH51" s="51"/>
      <c r="CI51" s="51"/>
      <c r="CJ51" s="51"/>
      <c r="CK51" s="10"/>
      <c r="CL51" s="10"/>
      <c r="DF51"/>
      <c r="DG51"/>
      <c r="DH51"/>
      <c r="DI51"/>
      <c r="DJ51"/>
      <c r="DK51"/>
      <c r="DL51"/>
      <c r="DM51"/>
      <c r="DN51"/>
      <c r="DO51"/>
      <c r="DP51"/>
    </row>
    <row r="52" spans="1:120" ht="15" customHeight="1">
      <c r="A52" s="7" t="s">
        <v>40</v>
      </c>
      <c r="B52" s="7"/>
      <c r="C52" s="7"/>
      <c r="D52" s="7"/>
      <c r="E52" s="7">
        <v>709</v>
      </c>
      <c r="F52" s="7"/>
      <c r="G52" s="7">
        <f>SUM(G47:G50)</f>
        <v>1746290</v>
      </c>
      <c r="H52" s="7"/>
      <c r="I52" s="7">
        <f>G52/+E52</f>
        <v>2463.0324400564173</v>
      </c>
      <c r="J52" s="7"/>
      <c r="K52" s="7">
        <v>869</v>
      </c>
      <c r="L52" s="7">
        <f>SUM(L47:L50)</f>
        <v>2050976</v>
      </c>
      <c r="M52" s="7">
        <f>L52/K52</f>
        <v>2360.156501726122</v>
      </c>
      <c r="N52" s="7"/>
      <c r="O52" s="7">
        <v>946</v>
      </c>
      <c r="P52" s="7">
        <f>SUM(P47:P50)</f>
        <v>3623666</v>
      </c>
      <c r="Q52" s="7">
        <f>P52/O52</f>
        <v>3830.5137420718816</v>
      </c>
      <c r="R52" s="7"/>
      <c r="S52" s="7">
        <v>1173</v>
      </c>
      <c r="T52" s="7"/>
      <c r="U52" s="7">
        <f>SUM(U47:U50)</f>
        <v>3903614</v>
      </c>
      <c r="V52" s="7"/>
      <c r="W52" s="7">
        <f>U52/+S52</f>
        <v>3327.8891730605287</v>
      </c>
      <c r="X52" s="7">
        <v>1304</v>
      </c>
      <c r="Y52" s="7"/>
      <c r="Z52" s="7">
        <f>SUM(Z47:Z50)</f>
        <v>4681430</v>
      </c>
      <c r="AA52" s="7"/>
      <c r="AB52" s="7">
        <v>3590</v>
      </c>
      <c r="AC52" s="7">
        <v>1426</v>
      </c>
      <c r="AD52" s="7"/>
      <c r="AE52" s="7">
        <f>SUM(AE47:AE50)</f>
        <v>4735838</v>
      </c>
      <c r="AF52" s="7"/>
      <c r="AG52" s="7">
        <f>AE52/+AC52</f>
        <v>3321.064516129032</v>
      </c>
      <c r="AH52" s="7"/>
      <c r="AI52" s="7">
        <v>1655</v>
      </c>
      <c r="AJ52" s="7"/>
      <c r="AK52" s="7">
        <f>SUM(AK47:AK50)</f>
        <v>6906186</v>
      </c>
      <c r="AL52" s="7"/>
      <c r="AM52" s="7">
        <f>AK52/+AI52</f>
        <v>4172.922054380665</v>
      </c>
      <c r="AN52" s="7">
        <v>1808</v>
      </c>
      <c r="AO52" s="7">
        <f>SUM(AO47:AO50)</f>
        <v>8733369</v>
      </c>
      <c r="AP52" s="7">
        <f>AO52/+AN52</f>
        <v>4830.403207964602</v>
      </c>
      <c r="AQ52" s="7"/>
      <c r="AR52" s="7">
        <v>57</v>
      </c>
      <c r="AS52" s="7">
        <f>SUM(AS47:AS50)</f>
        <v>194262</v>
      </c>
      <c r="AT52" s="7">
        <f>AS52/+AR52</f>
        <v>3408.1052631578946</v>
      </c>
      <c r="AU52" s="7">
        <v>76</v>
      </c>
      <c r="AV52" s="7">
        <f>SUM(AV47:AV50)</f>
        <v>284516</v>
      </c>
      <c r="AW52" s="7">
        <f>AV52/+AU52</f>
        <v>3743.6315789473683</v>
      </c>
      <c r="AX52" s="7"/>
      <c r="AY52" s="7">
        <v>62</v>
      </c>
      <c r="AZ52" s="7"/>
      <c r="BA52" s="7">
        <f>SUM(BA47:BA50)</f>
        <v>211634</v>
      </c>
      <c r="BB52" s="7"/>
      <c r="BC52" s="7">
        <f>BA52/+AY52</f>
        <v>3413.451612903226</v>
      </c>
      <c r="BD52" s="4"/>
      <c r="BE52" s="4">
        <v>80</v>
      </c>
      <c r="BF52" s="4"/>
      <c r="BG52" s="4">
        <f>SUM(BG47:BG50)</f>
        <v>329408</v>
      </c>
      <c r="BH52" s="4"/>
      <c r="BI52" s="4">
        <f>BG52/+BE52</f>
        <v>4117.6</v>
      </c>
      <c r="BJ52" s="4">
        <v>81</v>
      </c>
      <c r="BK52" s="4"/>
      <c r="BL52" s="4">
        <f>SUM(BL47:BL50)</f>
        <v>403770</v>
      </c>
      <c r="BM52" s="4"/>
      <c r="BN52" s="4">
        <f>BL52/+BJ52</f>
        <v>4984.814814814815</v>
      </c>
      <c r="BO52" s="48"/>
      <c r="BP52" s="4">
        <v>82</v>
      </c>
      <c r="BQ52" s="48"/>
      <c r="BR52" s="4">
        <f>SUM(BR47:BR50)</f>
        <v>518692</v>
      </c>
      <c r="BS52" s="4"/>
      <c r="BT52" s="4">
        <f>BR52/+BP52</f>
        <v>6325.512195121952</v>
      </c>
      <c r="BU52" s="48"/>
      <c r="BV52" s="4">
        <v>65</v>
      </c>
      <c r="BW52" s="48"/>
      <c r="BX52" s="54" t="s">
        <v>41</v>
      </c>
      <c r="BY52" s="55"/>
      <c r="BZ52" s="56">
        <v>731990</v>
      </c>
      <c r="CA52" s="56"/>
      <c r="CB52" s="56">
        <v>11261</v>
      </c>
      <c r="CC52" s="52"/>
      <c r="CD52" s="4">
        <v>70</v>
      </c>
      <c r="CE52" s="48"/>
      <c r="CF52" s="57" t="s">
        <v>41</v>
      </c>
      <c r="CG52" s="55"/>
      <c r="CH52" s="56">
        <v>748494</v>
      </c>
      <c r="CI52" s="56"/>
      <c r="CJ52" s="56">
        <v>10692</v>
      </c>
      <c r="CK52" s="10"/>
      <c r="CL52" s="10"/>
      <c r="DF52"/>
      <c r="DG52"/>
      <c r="DH52"/>
      <c r="DI52"/>
      <c r="DJ52"/>
      <c r="DK52"/>
      <c r="DL52"/>
      <c r="DM52"/>
      <c r="DN52"/>
      <c r="DO52"/>
      <c r="DP52"/>
    </row>
    <row r="53" spans="1:120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8"/>
      <c r="BP53" s="48"/>
      <c r="BQ53" s="48"/>
      <c r="BR53" s="4"/>
      <c r="BS53" s="4"/>
      <c r="BT53" s="4"/>
      <c r="BU53" s="48"/>
      <c r="BV53" s="48"/>
      <c r="BW53" s="48"/>
      <c r="BX53" s="54"/>
      <c r="BY53" s="50"/>
      <c r="BZ53" s="51"/>
      <c r="CA53" s="51"/>
      <c r="CB53" s="51"/>
      <c r="CC53" s="52"/>
      <c r="CD53" s="48"/>
      <c r="CE53" s="48"/>
      <c r="CF53" s="50"/>
      <c r="CG53" s="50"/>
      <c r="CH53" s="51"/>
      <c r="CI53" s="51"/>
      <c r="CJ53" s="51"/>
      <c r="CK53" s="10"/>
      <c r="CL53" s="10"/>
      <c r="DF53"/>
      <c r="DG53"/>
      <c r="DH53"/>
      <c r="DI53"/>
      <c r="DJ53"/>
      <c r="DK53"/>
      <c r="DL53"/>
      <c r="DM53"/>
      <c r="DN53"/>
      <c r="DO53"/>
      <c r="DP53"/>
    </row>
    <row r="54" spans="1:120" ht="6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6"/>
      <c r="BP54" s="6"/>
      <c r="BQ54" s="6"/>
      <c r="BR54" s="7"/>
      <c r="BS54" s="7"/>
      <c r="BT54" s="7"/>
      <c r="BU54" s="6"/>
      <c r="BV54" s="6"/>
      <c r="BW54" s="6"/>
      <c r="BX54" s="58"/>
      <c r="BY54" s="8"/>
      <c r="BZ54" s="41"/>
      <c r="CA54" s="41"/>
      <c r="CB54" s="41"/>
      <c r="CC54" s="40"/>
      <c r="CD54" s="6"/>
      <c r="CE54" s="6"/>
      <c r="CF54" s="8"/>
      <c r="CG54" s="8"/>
      <c r="CH54" s="41"/>
      <c r="CI54" s="41"/>
      <c r="CJ54" s="41"/>
      <c r="CK54" s="10"/>
      <c r="CL54" s="10"/>
      <c r="DF54"/>
      <c r="DG54"/>
      <c r="DH54"/>
      <c r="DI54"/>
      <c r="DJ54"/>
      <c r="DK54"/>
      <c r="DL54"/>
      <c r="DM54"/>
      <c r="DN54"/>
      <c r="DO54"/>
      <c r="DP54"/>
    </row>
    <row r="55" spans="1:90" s="31" customFormat="1" ht="12.75" customHeight="1">
      <c r="A55" s="21" t="s">
        <v>46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42"/>
      <c r="BU55" s="42"/>
      <c r="BV55" s="42"/>
      <c r="BW55" s="42"/>
      <c r="BX55" s="43"/>
      <c r="BY55" s="26"/>
      <c r="BZ55" s="45"/>
      <c r="CA55" s="45"/>
      <c r="CB55" s="45"/>
      <c r="CC55" s="44"/>
      <c r="CD55" s="42"/>
      <c r="CE55" s="42"/>
      <c r="CF55" s="26"/>
      <c r="CG55" s="26"/>
      <c r="CH55" s="45"/>
      <c r="CI55" s="45"/>
      <c r="CJ55" s="46"/>
      <c r="CK55" s="30"/>
      <c r="CL55" s="30"/>
    </row>
    <row r="56" spans="1:120" ht="13.5" customHeight="1">
      <c r="A56" s="6"/>
      <c r="B56" s="6" t="s">
        <v>36</v>
      </c>
      <c r="C56" s="6"/>
      <c r="D56" s="6"/>
      <c r="E56" s="6">
        <v>2249</v>
      </c>
      <c r="F56" s="6"/>
      <c r="G56" s="6">
        <v>1372567</v>
      </c>
      <c r="H56" s="6"/>
      <c r="I56" s="6">
        <f>G56/+E56</f>
        <v>610.3010226767452</v>
      </c>
      <c r="J56" s="6"/>
      <c r="K56" s="6">
        <v>2374</v>
      </c>
      <c r="L56" s="6">
        <v>1641054</v>
      </c>
      <c r="M56" s="6">
        <f>L56/K56</f>
        <v>691.2611625947767</v>
      </c>
      <c r="N56" s="6"/>
      <c r="O56" s="6">
        <v>2698</v>
      </c>
      <c r="P56" s="6">
        <v>1969108</v>
      </c>
      <c r="Q56" s="6">
        <f>P56/O56</f>
        <v>729.8398813936249</v>
      </c>
      <c r="R56" s="6"/>
      <c r="S56" s="6">
        <v>2268</v>
      </c>
      <c r="T56" s="6"/>
      <c r="U56" s="6">
        <v>3665497</v>
      </c>
      <c r="V56" s="6"/>
      <c r="W56" s="6">
        <f>U56/+S56</f>
        <v>1616.1803350970017</v>
      </c>
      <c r="X56" s="6">
        <f>1320+1062</f>
        <v>2382</v>
      </c>
      <c r="Y56" s="6"/>
      <c r="Z56" s="6">
        <f>2234683+1519051</f>
        <v>3753734</v>
      </c>
      <c r="AA56" s="6"/>
      <c r="AB56" s="6">
        <f>Z56/+X56</f>
        <v>1575.8748950461797</v>
      </c>
      <c r="AC56" s="6">
        <v>1759</v>
      </c>
      <c r="AD56" s="6"/>
      <c r="AE56" s="6">
        <v>2123164</v>
      </c>
      <c r="AF56" s="6"/>
      <c r="AG56" s="6">
        <f>AE56/+AC56</f>
        <v>1207.0289937464468</v>
      </c>
      <c r="AH56" s="6"/>
      <c r="AI56" s="6">
        <f>2941+232</f>
        <v>3173</v>
      </c>
      <c r="AJ56" s="6"/>
      <c r="AK56" s="6">
        <f>5211198+392</f>
        <v>5211590</v>
      </c>
      <c r="AL56" s="6"/>
      <c r="AM56" s="6">
        <f>AK56/+AI56</f>
        <v>1642.4803025527892</v>
      </c>
      <c r="AN56" s="6">
        <v>3346</v>
      </c>
      <c r="AO56" s="6">
        <v>5683369</v>
      </c>
      <c r="AP56" s="6">
        <f>AO56/+AN56</f>
        <v>1698.556186491333</v>
      </c>
      <c r="AQ56" s="6"/>
      <c r="AR56" s="6">
        <v>3325</v>
      </c>
      <c r="AS56" s="6">
        <v>5253349</v>
      </c>
      <c r="AT56" s="6">
        <f>AS56/+AR56</f>
        <v>1579.9545864661654</v>
      </c>
      <c r="AU56" s="6">
        <v>3620</v>
      </c>
      <c r="AV56" s="6">
        <v>6374792</v>
      </c>
      <c r="AW56" s="6">
        <f>AV56/+AU56</f>
        <v>1760.9922651933703</v>
      </c>
      <c r="AX56" s="6"/>
      <c r="AY56" s="6">
        <v>3848</v>
      </c>
      <c r="AZ56" s="6"/>
      <c r="BA56" s="6">
        <v>6918596</v>
      </c>
      <c r="BB56" s="6"/>
      <c r="BC56" s="6">
        <f>BA56/+AY56</f>
        <v>1797.9719334719334</v>
      </c>
      <c r="BD56" s="48"/>
      <c r="BE56" s="48">
        <v>3520</v>
      </c>
      <c r="BF56" s="48"/>
      <c r="BG56" s="48">
        <v>6531731</v>
      </c>
      <c r="BH56" s="48"/>
      <c r="BI56" s="48">
        <v>1856</v>
      </c>
      <c r="BJ56" s="48">
        <v>3350</v>
      </c>
      <c r="BK56" s="48"/>
      <c r="BL56" s="48">
        <v>6774218</v>
      </c>
      <c r="BM56" s="48"/>
      <c r="BN56" s="48">
        <v>2022</v>
      </c>
      <c r="BO56" s="48"/>
      <c r="BP56" s="48">
        <v>3377</v>
      </c>
      <c r="BQ56" s="48"/>
      <c r="BR56" s="48">
        <v>7670503</v>
      </c>
      <c r="BS56" s="48"/>
      <c r="BT56" s="48">
        <v>2271</v>
      </c>
      <c r="BU56" s="48"/>
      <c r="BV56" s="48">
        <v>2930</v>
      </c>
      <c r="BW56" s="48"/>
      <c r="BX56" s="54">
        <v>4637</v>
      </c>
      <c r="BY56" s="50"/>
      <c r="BZ56" s="51">
        <v>9768515</v>
      </c>
      <c r="CA56" s="51"/>
      <c r="CB56" s="51">
        <v>3333</v>
      </c>
      <c r="CC56" s="52"/>
      <c r="CD56" s="48">
        <v>2886</v>
      </c>
      <c r="CE56" s="48"/>
      <c r="CF56" s="50">
        <v>5293</v>
      </c>
      <c r="CG56" s="50"/>
      <c r="CH56" s="51">
        <v>10752641</v>
      </c>
      <c r="CI56" s="51"/>
      <c r="CJ56" s="51">
        <v>3725</v>
      </c>
      <c r="CK56" s="10"/>
      <c r="CL56" s="10"/>
      <c r="DF56"/>
      <c r="DG56"/>
      <c r="DH56"/>
      <c r="DI56"/>
      <c r="DJ56"/>
      <c r="DK56"/>
      <c r="DL56"/>
      <c r="DM56"/>
      <c r="DN56"/>
      <c r="DO56"/>
      <c r="DP56"/>
    </row>
    <row r="57" spans="1:120" ht="13.5" customHeight="1">
      <c r="A57" s="6"/>
      <c r="B57" s="6" t="s">
        <v>37</v>
      </c>
      <c r="C57" s="6"/>
      <c r="D57" s="6"/>
      <c r="E57" s="6">
        <v>1283</v>
      </c>
      <c r="F57" s="6"/>
      <c r="G57" s="6">
        <v>3134069</v>
      </c>
      <c r="H57" s="6"/>
      <c r="I57" s="6">
        <f>G57/+E57</f>
        <v>2442.7661730319564</v>
      </c>
      <c r="J57" s="6"/>
      <c r="K57" s="6">
        <v>1701</v>
      </c>
      <c r="L57" s="6">
        <v>4600917</v>
      </c>
      <c r="M57" s="6">
        <f>L57/K57</f>
        <v>2704.830687830688</v>
      </c>
      <c r="N57" s="6"/>
      <c r="O57" s="6">
        <v>2103</v>
      </c>
      <c r="P57" s="6">
        <v>5893525</v>
      </c>
      <c r="Q57" s="6">
        <f>P57/O57</f>
        <v>2802.436994769377</v>
      </c>
      <c r="R57" s="6"/>
      <c r="S57" s="6">
        <v>2258</v>
      </c>
      <c r="T57" s="6"/>
      <c r="U57" s="6">
        <v>7323781</v>
      </c>
      <c r="V57" s="6"/>
      <c r="W57" s="6">
        <f>U57/+S57</f>
        <v>3243.4813994685564</v>
      </c>
      <c r="X57" s="6">
        <f>1320+1029</f>
        <v>2349</v>
      </c>
      <c r="Y57" s="6"/>
      <c r="Z57" s="6">
        <f>4605226+3341776</f>
        <v>7947002</v>
      </c>
      <c r="AA57" s="6"/>
      <c r="AB57" s="6">
        <f>Z57/+X57</f>
        <v>3383.1426138782463</v>
      </c>
      <c r="AC57" s="6">
        <v>2066</v>
      </c>
      <c r="AD57" s="6"/>
      <c r="AE57" s="6">
        <v>7811589</v>
      </c>
      <c r="AF57" s="6"/>
      <c r="AG57" s="6">
        <f>AE57/+AC57</f>
        <v>3781.020813165537</v>
      </c>
      <c r="AH57" s="6"/>
      <c r="AI57" s="6">
        <f>2511+108</f>
        <v>2619</v>
      </c>
      <c r="AJ57" s="6"/>
      <c r="AK57" s="6">
        <f>10051769+304941</f>
        <v>10356710</v>
      </c>
      <c r="AL57" s="6"/>
      <c r="AM57" s="6">
        <f>AK57/+AI57</f>
        <v>3954.4520809469263</v>
      </c>
      <c r="AN57" s="6">
        <v>2896</v>
      </c>
      <c r="AO57" s="6">
        <v>12804109</v>
      </c>
      <c r="AP57" s="6">
        <f>AO57/+AN57</f>
        <v>4421.308356353591</v>
      </c>
      <c r="AQ57" s="6"/>
      <c r="AR57" s="6">
        <v>3066</v>
      </c>
      <c r="AS57" s="6">
        <v>13449626</v>
      </c>
      <c r="AT57" s="6">
        <f>AS57/+AR57</f>
        <v>4386.701239399869</v>
      </c>
      <c r="AU57" s="6">
        <v>3184</v>
      </c>
      <c r="AV57" s="6">
        <v>15185561</v>
      </c>
      <c r="AW57" s="6">
        <f>AV57/+AU57</f>
        <v>4769.334484924623</v>
      </c>
      <c r="AX57" s="6"/>
      <c r="AY57" s="6">
        <v>3219</v>
      </c>
      <c r="AZ57" s="6"/>
      <c r="BA57" s="6">
        <v>15762428</v>
      </c>
      <c r="BB57" s="6"/>
      <c r="BC57" s="6">
        <f>BA57/+AY57</f>
        <v>4896.684684684685</v>
      </c>
      <c r="BD57" s="48"/>
      <c r="BE57" s="48">
        <v>3523</v>
      </c>
      <c r="BF57" s="48"/>
      <c r="BG57" s="48">
        <v>19251568</v>
      </c>
      <c r="BH57" s="48"/>
      <c r="BI57" s="48">
        <v>5465</v>
      </c>
      <c r="BJ57" s="48">
        <v>3854</v>
      </c>
      <c r="BK57" s="48"/>
      <c r="BL57" s="48">
        <v>24441806</v>
      </c>
      <c r="BM57" s="48"/>
      <c r="BN57" s="48">
        <v>6342</v>
      </c>
      <c r="BO57" s="48"/>
      <c r="BP57" s="48">
        <v>4196</v>
      </c>
      <c r="BQ57" s="48"/>
      <c r="BR57" s="48">
        <v>28132629</v>
      </c>
      <c r="BS57" s="48"/>
      <c r="BT57" s="48">
        <v>6705</v>
      </c>
      <c r="BU57" s="48"/>
      <c r="BV57" s="48">
        <v>5396</v>
      </c>
      <c r="BW57" s="48"/>
      <c r="BX57" s="54">
        <v>9760</v>
      </c>
      <c r="BY57" s="50"/>
      <c r="BZ57" s="51">
        <v>61849395</v>
      </c>
      <c r="CA57" s="51"/>
      <c r="CB57" s="51">
        <v>11462</v>
      </c>
      <c r="CC57" s="52"/>
      <c r="CD57" s="48">
        <v>5330</v>
      </c>
      <c r="CE57" s="48"/>
      <c r="CF57" s="50">
        <v>10463</v>
      </c>
      <c r="CG57" s="50"/>
      <c r="CH57" s="51">
        <v>64619072</v>
      </c>
      <c r="CI57" s="51"/>
      <c r="CJ57" s="51">
        <v>12123</v>
      </c>
      <c r="CK57" s="10"/>
      <c r="CL57" s="10"/>
      <c r="DF57"/>
      <c r="DG57"/>
      <c r="DH57"/>
      <c r="DI57"/>
      <c r="DJ57"/>
      <c r="DK57"/>
      <c r="DL57"/>
      <c r="DM57"/>
      <c r="DN57"/>
      <c r="DO57"/>
      <c r="DP57"/>
    </row>
    <row r="58" spans="1:120" ht="13.5" customHeight="1">
      <c r="A58" s="6"/>
      <c r="B58" s="6" t="s">
        <v>38</v>
      </c>
      <c r="C58" s="6"/>
      <c r="D58" s="6"/>
      <c r="E58" s="6">
        <v>860</v>
      </c>
      <c r="F58" s="6"/>
      <c r="G58" s="6">
        <v>1863494</v>
      </c>
      <c r="H58" s="6"/>
      <c r="I58" s="6">
        <f>G58/+E58</f>
        <v>2166.853488372093</v>
      </c>
      <c r="J58" s="6"/>
      <c r="K58" s="6">
        <v>953</v>
      </c>
      <c r="L58" s="6">
        <v>1063914</v>
      </c>
      <c r="M58" s="6">
        <f>L58/K58</f>
        <v>1116.3840503672614</v>
      </c>
      <c r="N58" s="6"/>
      <c r="O58" s="6">
        <v>1075</v>
      </c>
      <c r="P58" s="6">
        <v>1304037</v>
      </c>
      <c r="Q58" s="6">
        <f>P58/O58</f>
        <v>1213.0576744186046</v>
      </c>
      <c r="R58" s="6"/>
      <c r="S58" s="6">
        <v>1077</v>
      </c>
      <c r="T58" s="6"/>
      <c r="U58" s="6">
        <v>1474525</v>
      </c>
      <c r="V58" s="6"/>
      <c r="W58" s="6">
        <f>U58/+S58</f>
        <v>1369.1039925719592</v>
      </c>
      <c r="X58" s="6">
        <f>892+649</f>
        <v>1541</v>
      </c>
      <c r="Y58" s="6"/>
      <c r="Z58" s="6">
        <f>1815565+902140</f>
        <v>2717705</v>
      </c>
      <c r="AA58" s="6"/>
      <c r="AB58" s="6">
        <f>Z58/+X58</f>
        <v>1763.5983127839065</v>
      </c>
      <c r="AC58" s="6">
        <v>1638</v>
      </c>
      <c r="AD58" s="6"/>
      <c r="AE58" s="6">
        <v>2879043</v>
      </c>
      <c r="AF58" s="6"/>
      <c r="AG58" s="6">
        <f>AE58/+AC58</f>
        <v>1757.6575091575091</v>
      </c>
      <c r="AH58" s="6"/>
      <c r="AI58" s="6">
        <f>1865+94</f>
        <v>1959</v>
      </c>
      <c r="AJ58" s="6"/>
      <c r="AK58" s="6">
        <f>3515487+169410</f>
        <v>3684897</v>
      </c>
      <c r="AL58" s="6"/>
      <c r="AM58" s="6">
        <f>AK58/+AI58</f>
        <v>1881.0091883614089</v>
      </c>
      <c r="AN58" s="6">
        <v>1956</v>
      </c>
      <c r="AO58" s="6">
        <v>3948380</v>
      </c>
      <c r="AP58" s="6">
        <f>AO58/+AN58</f>
        <v>2018.59918200409</v>
      </c>
      <c r="AQ58" s="6"/>
      <c r="AR58" s="6">
        <v>1827</v>
      </c>
      <c r="AS58" s="6">
        <v>3758617</v>
      </c>
      <c r="AT58" s="6">
        <f>AS58/+AR58</f>
        <v>2057.261631089217</v>
      </c>
      <c r="AU58" s="6">
        <v>1966</v>
      </c>
      <c r="AV58" s="6">
        <v>4330789</v>
      </c>
      <c r="AW58" s="6">
        <f>AV58/+AU58</f>
        <v>2202.842828077314</v>
      </c>
      <c r="AX58" s="6"/>
      <c r="AY58" s="6">
        <v>2049</v>
      </c>
      <c r="AZ58" s="6"/>
      <c r="BA58" s="6">
        <v>4841524</v>
      </c>
      <c r="BB58" s="6"/>
      <c r="BC58" s="6">
        <f>BA58/+AY58</f>
        <v>2362.871644704734</v>
      </c>
      <c r="BD58" s="48"/>
      <c r="BE58" s="48">
        <v>2165</v>
      </c>
      <c r="BF58" s="48"/>
      <c r="BG58" s="48">
        <v>4942951</v>
      </c>
      <c r="BH58" s="48"/>
      <c r="BI58" s="48">
        <v>2283</v>
      </c>
      <c r="BJ58" s="48">
        <v>1989</v>
      </c>
      <c r="BK58" s="48"/>
      <c r="BL58" s="48">
        <v>4721936</v>
      </c>
      <c r="BM58" s="48"/>
      <c r="BN58" s="48">
        <v>2374</v>
      </c>
      <c r="BO58" s="48"/>
      <c r="BP58" s="48">
        <v>1904</v>
      </c>
      <c r="BQ58" s="48"/>
      <c r="BR58" s="48">
        <v>4221697</v>
      </c>
      <c r="BS58" s="48"/>
      <c r="BT58" s="48">
        <v>2217</v>
      </c>
      <c r="BU58" s="48"/>
      <c r="BV58" s="48">
        <v>2625</v>
      </c>
      <c r="BW58" s="48"/>
      <c r="BX58" s="54">
        <v>3905</v>
      </c>
      <c r="BY58" s="50"/>
      <c r="BZ58" s="51">
        <v>10232882</v>
      </c>
      <c r="CA58" s="51"/>
      <c r="CB58" s="51">
        <v>3898</v>
      </c>
      <c r="CC58" s="52"/>
      <c r="CD58" s="48">
        <v>2596</v>
      </c>
      <c r="CE58" s="48"/>
      <c r="CF58" s="50">
        <v>3857</v>
      </c>
      <c r="CG58" s="50"/>
      <c r="CH58" s="51">
        <v>10899767</v>
      </c>
      <c r="CI58" s="51"/>
      <c r="CJ58" s="51">
        <v>4198</v>
      </c>
      <c r="CK58" s="10"/>
      <c r="CL58" s="10"/>
      <c r="DF58"/>
      <c r="DG58"/>
      <c r="DH58"/>
      <c r="DI58"/>
      <c r="DJ58"/>
      <c r="DK58"/>
      <c r="DL58"/>
      <c r="DM58"/>
      <c r="DN58"/>
      <c r="DO58"/>
      <c r="DP58"/>
    </row>
    <row r="59" spans="1:120" ht="13.5" customHeight="1">
      <c r="A59" s="6"/>
      <c r="B59" s="6" t="s">
        <v>39</v>
      </c>
      <c r="C59" s="6"/>
      <c r="D59" s="6"/>
      <c r="E59" s="6">
        <v>1386</v>
      </c>
      <c r="F59" s="6"/>
      <c r="G59" s="6">
        <v>3486061</v>
      </c>
      <c r="H59" s="6"/>
      <c r="I59" s="6">
        <f>G59/+E59</f>
        <v>2515.1955266955265</v>
      </c>
      <c r="J59" s="6"/>
      <c r="K59" s="6">
        <v>1399</v>
      </c>
      <c r="L59" s="6">
        <v>3712345</v>
      </c>
      <c r="M59" s="6">
        <f>L59/K59</f>
        <v>2653.5704074338814</v>
      </c>
      <c r="N59" s="6"/>
      <c r="O59" s="6">
        <v>1204</v>
      </c>
      <c r="P59" s="6">
        <v>4063390</v>
      </c>
      <c r="Q59" s="6">
        <f>P59/O59</f>
        <v>3374.9086378737543</v>
      </c>
      <c r="R59" s="6"/>
      <c r="S59" s="6">
        <v>1195</v>
      </c>
      <c r="T59" s="6"/>
      <c r="U59" s="6">
        <v>4593368</v>
      </c>
      <c r="V59" s="6"/>
      <c r="W59" s="6">
        <f>U59/+S59</f>
        <v>3843.8225941422593</v>
      </c>
      <c r="X59" s="6">
        <f>685+604</f>
        <v>1289</v>
      </c>
      <c r="Y59" s="6"/>
      <c r="Z59" s="6">
        <f>3257685+2452862</f>
        <v>5710547</v>
      </c>
      <c r="AA59" s="6"/>
      <c r="AB59" s="6">
        <f>Z59/+X59</f>
        <v>4430.214895267649</v>
      </c>
      <c r="AC59" s="6">
        <v>1296</v>
      </c>
      <c r="AD59" s="6"/>
      <c r="AE59" s="6">
        <v>6026784</v>
      </c>
      <c r="AF59" s="6"/>
      <c r="AG59" s="6">
        <f>AE59/+AC59</f>
        <v>4650.2962962962965</v>
      </c>
      <c r="AH59" s="6"/>
      <c r="AI59" s="6">
        <f>1374+88</f>
        <v>1462</v>
      </c>
      <c r="AJ59" s="6"/>
      <c r="AK59" s="6">
        <f>7060796+2593402</f>
        <v>9654198</v>
      </c>
      <c r="AL59" s="6"/>
      <c r="AM59" s="6">
        <f>AK59/+AI59</f>
        <v>6603.418604651163</v>
      </c>
      <c r="AN59" s="6">
        <v>1468</v>
      </c>
      <c r="AO59" s="6">
        <v>8418690</v>
      </c>
      <c r="AP59" s="6">
        <f>AO59/+AN59</f>
        <v>5734.802452316077</v>
      </c>
      <c r="AQ59" s="6"/>
      <c r="AR59" s="6">
        <v>611</v>
      </c>
      <c r="AS59" s="6">
        <v>1258061</v>
      </c>
      <c r="AT59" s="6">
        <f>AS59/+AR59</f>
        <v>2059.0196399345336</v>
      </c>
      <c r="AU59" s="6">
        <v>660</v>
      </c>
      <c r="AV59" s="6">
        <v>1395789</v>
      </c>
      <c r="AW59" s="6">
        <f>AV59/+AU59</f>
        <v>2114.831818181818</v>
      </c>
      <c r="AX59" s="6"/>
      <c r="AY59" s="6">
        <v>646</v>
      </c>
      <c r="AZ59" s="6"/>
      <c r="BA59" s="6">
        <v>1467743</v>
      </c>
      <c r="BB59" s="6"/>
      <c r="BC59" s="6">
        <f>BA59/+AY59</f>
        <v>2272.047987616099</v>
      </c>
      <c r="BD59" s="48"/>
      <c r="BE59" s="48">
        <v>646</v>
      </c>
      <c r="BF59" s="48"/>
      <c r="BG59" s="48">
        <v>1431453</v>
      </c>
      <c r="BH59" s="48"/>
      <c r="BI59" s="48">
        <v>2216</v>
      </c>
      <c r="BJ59" s="48">
        <v>655</v>
      </c>
      <c r="BK59" s="48"/>
      <c r="BL59" s="48">
        <v>1293250</v>
      </c>
      <c r="BM59" s="48"/>
      <c r="BN59" s="48">
        <v>1974</v>
      </c>
      <c r="BO59" s="48"/>
      <c r="BP59" s="48">
        <v>716</v>
      </c>
      <c r="BQ59" s="48"/>
      <c r="BR59" s="48">
        <v>1361696</v>
      </c>
      <c r="BS59" s="48"/>
      <c r="BT59" s="48">
        <v>1902</v>
      </c>
      <c r="BU59" s="48"/>
      <c r="BV59" s="48">
        <v>185</v>
      </c>
      <c r="BW59" s="48"/>
      <c r="BX59" s="54">
        <v>185</v>
      </c>
      <c r="BY59" s="50"/>
      <c r="BZ59" s="51">
        <v>725983</v>
      </c>
      <c r="CA59" s="51"/>
      <c r="CB59" s="53">
        <v>3924</v>
      </c>
      <c r="CC59" s="52"/>
      <c r="CD59" s="48">
        <v>210</v>
      </c>
      <c r="CE59" s="48"/>
      <c r="CF59" s="50">
        <v>210</v>
      </c>
      <c r="CG59" s="50"/>
      <c r="CH59" s="51">
        <v>813100</v>
      </c>
      <c r="CI59" s="51"/>
      <c r="CJ59" s="53">
        <v>3871</v>
      </c>
      <c r="CK59" s="10"/>
      <c r="CL59" s="10"/>
      <c r="DF59"/>
      <c r="DG59"/>
      <c r="DH59"/>
      <c r="DI59"/>
      <c r="DJ59"/>
      <c r="DK59"/>
      <c r="DL59"/>
      <c r="DM59"/>
      <c r="DN59"/>
      <c r="DO59"/>
      <c r="DP59"/>
    </row>
    <row r="60" spans="1:120" ht="3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54"/>
      <c r="BY60" s="50"/>
      <c r="BZ60" s="51"/>
      <c r="CA60" s="51"/>
      <c r="CB60" s="51"/>
      <c r="CC60" s="52"/>
      <c r="CD60" s="48"/>
      <c r="CE60" s="48"/>
      <c r="CF60" s="50"/>
      <c r="CG60" s="50"/>
      <c r="CH60" s="51"/>
      <c r="CI60" s="51"/>
      <c r="CJ60" s="51"/>
      <c r="CK60" s="10"/>
      <c r="CL60" s="10"/>
      <c r="DF60"/>
      <c r="DG60"/>
      <c r="DH60"/>
      <c r="DI60"/>
      <c r="DJ60"/>
      <c r="DK60"/>
      <c r="DL60"/>
      <c r="DM60"/>
      <c r="DN60"/>
      <c r="DO60"/>
      <c r="DP60"/>
    </row>
    <row r="61" spans="1:120" ht="13.5" customHeight="1">
      <c r="A61" s="7" t="s">
        <v>40</v>
      </c>
      <c r="B61" s="7"/>
      <c r="C61" s="7"/>
      <c r="D61" s="7"/>
      <c r="E61" s="7">
        <v>4222</v>
      </c>
      <c r="F61" s="7"/>
      <c r="G61" s="7">
        <f>SUM(G56:G59)</f>
        <v>9856191</v>
      </c>
      <c r="H61" s="7"/>
      <c r="I61" s="7">
        <f>G61/+E61</f>
        <v>2334.483893889152</v>
      </c>
      <c r="J61" s="7"/>
      <c r="K61" s="7">
        <v>4593</v>
      </c>
      <c r="L61" s="7">
        <f>SUM(L56:L59)</f>
        <v>11018230</v>
      </c>
      <c r="M61" s="7">
        <f>L61/K61</f>
        <v>2398.9179185717394</v>
      </c>
      <c r="N61" s="7"/>
      <c r="O61" s="7">
        <v>5060</v>
      </c>
      <c r="P61" s="7">
        <f>SUM(P56:P59)</f>
        <v>13230060</v>
      </c>
      <c r="Q61" s="7">
        <f>P61/O61</f>
        <v>2614.6363636363635</v>
      </c>
      <c r="R61" s="7"/>
      <c r="S61" s="7">
        <v>4725</v>
      </c>
      <c r="T61" s="7"/>
      <c r="U61" s="7">
        <f>SUM(U56:U59)</f>
        <v>17057171</v>
      </c>
      <c r="V61" s="7"/>
      <c r="W61" s="7">
        <f>U61/+S61</f>
        <v>3609.9832804232806</v>
      </c>
      <c r="X61" s="7">
        <v>5030</v>
      </c>
      <c r="Y61" s="7"/>
      <c r="Z61" s="7">
        <f>SUM(Z56:Z59)</f>
        <v>20128988</v>
      </c>
      <c r="AA61" s="7"/>
      <c r="AB61" s="7">
        <v>4002</v>
      </c>
      <c r="AC61" s="7">
        <v>4633</v>
      </c>
      <c r="AD61" s="7"/>
      <c r="AE61" s="7">
        <f>SUM(AE56:AE59)</f>
        <v>18840580</v>
      </c>
      <c r="AF61" s="7"/>
      <c r="AG61" s="7">
        <f>AE61/+AC61</f>
        <v>4066.604791711634</v>
      </c>
      <c r="AH61" s="7"/>
      <c r="AI61" s="7">
        <f>5703+334</f>
        <v>6037</v>
      </c>
      <c r="AJ61" s="7"/>
      <c r="AK61" s="7">
        <f>SUM(AK56:AK59)</f>
        <v>28907395</v>
      </c>
      <c r="AL61" s="7"/>
      <c r="AM61" s="7">
        <f>AK61/+AI61</f>
        <v>4788.3708795759485</v>
      </c>
      <c r="AN61" s="7">
        <v>6253</v>
      </c>
      <c r="AO61" s="7">
        <f>SUM(AO56:AO59)</f>
        <v>30854548</v>
      </c>
      <c r="AP61" s="7">
        <f>AO61/+AN61</f>
        <v>4934.3591875899565</v>
      </c>
      <c r="AQ61" s="7"/>
      <c r="AR61" s="7">
        <v>5857</v>
      </c>
      <c r="AS61" s="7">
        <f>SUM(AS56:AS59)</f>
        <v>23719653</v>
      </c>
      <c r="AT61" s="7">
        <f>AS61/+AR61</f>
        <v>4049.795629161687</v>
      </c>
      <c r="AU61" s="7">
        <v>6242</v>
      </c>
      <c r="AV61" s="7">
        <f>SUM(AV56:AV59)</f>
        <v>27286931</v>
      </c>
      <c r="AW61" s="7">
        <f>AV61/+AU61</f>
        <v>4371.50448574175</v>
      </c>
      <c r="AX61" s="7"/>
      <c r="AY61" s="7">
        <v>6505</v>
      </c>
      <c r="AZ61" s="7"/>
      <c r="BA61" s="7">
        <f>SUM(BA56:BA59)</f>
        <v>28990291</v>
      </c>
      <c r="BB61" s="7"/>
      <c r="BC61" s="7">
        <f>BA61/+AY61</f>
        <v>4456.616602613374</v>
      </c>
      <c r="BD61" s="4"/>
      <c r="BE61" s="4">
        <v>6460</v>
      </c>
      <c r="BF61" s="4"/>
      <c r="BG61" s="4">
        <f>SUM(BG56:BG59)</f>
        <v>32157703</v>
      </c>
      <c r="BH61" s="4"/>
      <c r="BI61" s="4">
        <f>BG61/+BE61</f>
        <v>4977.972600619195</v>
      </c>
      <c r="BJ61" s="4">
        <v>6467</v>
      </c>
      <c r="BK61" s="4"/>
      <c r="BL61" s="4">
        <f>SUM(BL56:BL59)</f>
        <v>37231210</v>
      </c>
      <c r="BM61" s="4"/>
      <c r="BN61" s="4">
        <f>BL61/+BJ61</f>
        <v>5757.106850162363</v>
      </c>
      <c r="BO61" s="48"/>
      <c r="BP61" s="4">
        <v>6665</v>
      </c>
      <c r="BQ61" s="48"/>
      <c r="BR61" s="4">
        <f>SUM(BR56:BR59)</f>
        <v>41386525</v>
      </c>
      <c r="BS61" s="4"/>
      <c r="BT61" s="4">
        <f>BR61/+BP61</f>
        <v>6209.531132783196</v>
      </c>
      <c r="BU61" s="48"/>
      <c r="BV61" s="4">
        <v>7020</v>
      </c>
      <c r="BW61" s="48"/>
      <c r="BX61" s="54" t="s">
        <v>41</v>
      </c>
      <c r="BY61" s="55"/>
      <c r="BZ61" s="56">
        <v>82576778</v>
      </c>
      <c r="CA61" s="56"/>
      <c r="CB61" s="56">
        <v>11763</v>
      </c>
      <c r="CC61" s="52"/>
      <c r="CD61" s="4">
        <v>6850</v>
      </c>
      <c r="CE61" s="48"/>
      <c r="CF61" s="62" t="s">
        <v>41</v>
      </c>
      <c r="CG61" s="55"/>
      <c r="CH61" s="56">
        <v>87084581</v>
      </c>
      <c r="CI61" s="56"/>
      <c r="CJ61" s="56">
        <v>12713</v>
      </c>
      <c r="CK61" s="10"/>
      <c r="CL61" s="10"/>
      <c r="DF61"/>
      <c r="DG61"/>
      <c r="DH61"/>
      <c r="DI61"/>
      <c r="DJ61"/>
      <c r="DK61"/>
      <c r="DL61"/>
      <c r="DM61"/>
      <c r="DN61"/>
      <c r="DO61"/>
      <c r="DP61"/>
    </row>
    <row r="62" spans="1:120" ht="10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54"/>
      <c r="BY62" s="50"/>
      <c r="BZ62" s="51"/>
      <c r="CA62" s="51"/>
      <c r="CB62" s="51"/>
      <c r="CC62" s="52"/>
      <c r="CD62" s="48"/>
      <c r="CE62" s="48"/>
      <c r="CF62" s="50"/>
      <c r="CG62" s="50"/>
      <c r="CH62" s="51"/>
      <c r="CI62" s="51"/>
      <c r="CJ62" s="51"/>
      <c r="CK62" s="10"/>
      <c r="CL62" s="10"/>
      <c r="DF62"/>
      <c r="DG62"/>
      <c r="DH62"/>
      <c r="DI62"/>
      <c r="DJ62"/>
      <c r="DK62"/>
      <c r="DL62"/>
      <c r="DM62"/>
      <c r="DN62"/>
      <c r="DO62"/>
      <c r="DP62"/>
    </row>
    <row r="63" spans="1:120" ht="11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58"/>
      <c r="BY63" s="8"/>
      <c r="BZ63" s="41"/>
      <c r="CA63" s="41"/>
      <c r="CB63" s="41"/>
      <c r="CC63" s="40"/>
      <c r="CD63" s="6"/>
      <c r="CE63" s="6"/>
      <c r="CF63" s="8"/>
      <c r="CG63" s="8"/>
      <c r="CH63" s="41"/>
      <c r="CI63" s="41"/>
      <c r="CJ63" s="41"/>
      <c r="CK63" s="10"/>
      <c r="CL63" s="10"/>
      <c r="DF63"/>
      <c r="DG63"/>
      <c r="DH63"/>
      <c r="DI63"/>
      <c r="DJ63"/>
      <c r="DK63"/>
      <c r="DL63"/>
      <c r="DM63"/>
      <c r="DN63"/>
      <c r="DO63"/>
      <c r="DP63"/>
    </row>
    <row r="64" spans="1:120" ht="13.5" customHeight="1">
      <c r="A64" s="21" t="s">
        <v>47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4"/>
      <c r="BU64" s="64"/>
      <c r="BV64" s="64"/>
      <c r="BW64" s="64"/>
      <c r="BX64" s="65"/>
      <c r="BY64" s="66"/>
      <c r="BZ64" s="67"/>
      <c r="CA64" s="67"/>
      <c r="CB64" s="67"/>
      <c r="CC64" s="68"/>
      <c r="CD64" s="64"/>
      <c r="CE64" s="64"/>
      <c r="CF64" s="66"/>
      <c r="CG64" s="66"/>
      <c r="CH64" s="67"/>
      <c r="CI64" s="67"/>
      <c r="CJ64" s="69"/>
      <c r="CK64" s="10"/>
      <c r="CL64" s="10"/>
      <c r="DF64"/>
      <c r="DG64"/>
      <c r="DH64"/>
      <c r="DI64"/>
      <c r="DJ64"/>
      <c r="DK64"/>
      <c r="DL64"/>
      <c r="DM64"/>
      <c r="DN64"/>
      <c r="DO64"/>
      <c r="DP64"/>
    </row>
    <row r="65" spans="1:120" ht="13.5" customHeight="1">
      <c r="A65" s="6"/>
      <c r="B65" s="6" t="s">
        <v>36</v>
      </c>
      <c r="C65" s="6"/>
      <c r="D65" s="6"/>
      <c r="E65" s="6">
        <v>523</v>
      </c>
      <c r="F65" s="6"/>
      <c r="G65" s="6">
        <v>637092</v>
      </c>
      <c r="H65" s="6"/>
      <c r="I65" s="6">
        <f>G65/+E65</f>
        <v>1218.1491395793498</v>
      </c>
      <c r="J65" s="6"/>
      <c r="K65" s="6">
        <v>677</v>
      </c>
      <c r="L65" s="6">
        <v>782270</v>
      </c>
      <c r="M65" s="6">
        <f>L65/K65</f>
        <v>1155.4948301329393</v>
      </c>
      <c r="N65" s="6"/>
      <c r="O65" s="6">
        <v>738</v>
      </c>
      <c r="P65" s="6">
        <v>1969108</v>
      </c>
      <c r="Q65" s="6">
        <f>P65/O65</f>
        <v>2668.168021680217</v>
      </c>
      <c r="R65" s="6"/>
      <c r="S65" s="6">
        <v>962</v>
      </c>
      <c r="T65" s="6"/>
      <c r="U65" s="6">
        <v>1804454</v>
      </c>
      <c r="V65" s="6"/>
      <c r="W65" s="6">
        <f>U65/+S65</f>
        <v>1875.7318087318088</v>
      </c>
      <c r="X65" s="6">
        <v>1050</v>
      </c>
      <c r="Y65" s="6"/>
      <c r="Z65" s="6">
        <v>2018913</v>
      </c>
      <c r="AA65" s="6"/>
      <c r="AB65" s="6">
        <v>1922</v>
      </c>
      <c r="AC65" s="6">
        <v>1095</v>
      </c>
      <c r="AD65" s="6"/>
      <c r="AE65" s="6">
        <v>1753427</v>
      </c>
      <c r="AF65" s="6"/>
      <c r="AG65" s="6">
        <f>AE65/+AC65</f>
        <v>1601.3031963470319</v>
      </c>
      <c r="AH65" s="6"/>
      <c r="AI65" s="6">
        <v>1367</v>
      </c>
      <c r="AJ65" s="6"/>
      <c r="AK65" s="6">
        <v>2903045</v>
      </c>
      <c r="AL65" s="6"/>
      <c r="AM65" s="6">
        <f>AK65/+AI65</f>
        <v>2123.661302121434</v>
      </c>
      <c r="AN65" s="6">
        <v>1466</v>
      </c>
      <c r="AO65" s="6">
        <v>3200254</v>
      </c>
      <c r="AP65" s="6">
        <f>AO65/+AN65</f>
        <v>2182.9836289222376</v>
      </c>
      <c r="AQ65" s="6"/>
      <c r="AR65" s="6">
        <v>176</v>
      </c>
      <c r="AS65" s="6">
        <v>295836</v>
      </c>
      <c r="AT65" s="6">
        <f>AS65/+AR65</f>
        <v>1680.8863636363637</v>
      </c>
      <c r="AU65" s="6">
        <v>155</v>
      </c>
      <c r="AV65" s="6">
        <v>226308</v>
      </c>
      <c r="AW65" s="6">
        <f>AV65/+AU65</f>
        <v>1460.0516129032258</v>
      </c>
      <c r="AX65" s="48"/>
      <c r="AY65" s="48">
        <v>210</v>
      </c>
      <c r="AZ65" s="48"/>
      <c r="BA65" s="48">
        <v>390048</v>
      </c>
      <c r="BB65" s="48"/>
      <c r="BC65" s="48">
        <f>BA65/+AY65</f>
        <v>1857.3714285714286</v>
      </c>
      <c r="BD65" s="48"/>
      <c r="BE65" s="48">
        <v>55</v>
      </c>
      <c r="BF65" s="48"/>
      <c r="BG65" s="48">
        <v>68664</v>
      </c>
      <c r="BH65" s="48"/>
      <c r="BI65" s="48">
        <v>1248</v>
      </c>
      <c r="BJ65" s="48">
        <v>37</v>
      </c>
      <c r="BK65" s="48"/>
      <c r="BL65" s="48">
        <v>26330</v>
      </c>
      <c r="BM65" s="48"/>
      <c r="BN65" s="48">
        <v>712</v>
      </c>
      <c r="BO65" s="48"/>
      <c r="BP65" s="48">
        <v>46</v>
      </c>
      <c r="BQ65" s="48"/>
      <c r="BR65" s="48">
        <v>93415</v>
      </c>
      <c r="BS65" s="48"/>
      <c r="BT65" s="48">
        <v>2030</v>
      </c>
      <c r="BU65" s="48"/>
      <c r="BV65" s="48">
        <v>168</v>
      </c>
      <c r="BW65" s="48"/>
      <c r="BX65" s="54">
        <v>266</v>
      </c>
      <c r="BY65" s="50"/>
      <c r="BZ65" s="51">
        <v>549782</v>
      </c>
      <c r="CA65" s="51"/>
      <c r="CB65" s="51">
        <v>3272</v>
      </c>
      <c r="CC65" s="52"/>
      <c r="CD65" s="48">
        <v>249</v>
      </c>
      <c r="CE65" s="48"/>
      <c r="CF65" s="50">
        <v>447</v>
      </c>
      <c r="CG65" s="50"/>
      <c r="CH65" s="51">
        <v>973536</v>
      </c>
      <c r="CI65" s="51"/>
      <c r="CJ65" s="51">
        <v>3909</v>
      </c>
      <c r="CK65" s="10"/>
      <c r="CL65" s="10"/>
      <c r="DF65"/>
      <c r="DG65"/>
      <c r="DH65"/>
      <c r="DI65"/>
      <c r="DJ65"/>
      <c r="DK65"/>
      <c r="DL65"/>
      <c r="DM65"/>
      <c r="DN65"/>
      <c r="DO65"/>
      <c r="DP65"/>
    </row>
    <row r="66" spans="1:120" ht="13.5" customHeight="1">
      <c r="A66" s="6"/>
      <c r="B66" s="6" t="s">
        <v>37</v>
      </c>
      <c r="C66" s="6"/>
      <c r="D66" s="6"/>
      <c r="E66" s="6">
        <v>269</v>
      </c>
      <c r="F66" s="6"/>
      <c r="G66" s="6">
        <v>315154</v>
      </c>
      <c r="H66" s="6"/>
      <c r="I66" s="6">
        <f>G66/+E66</f>
        <v>1171.5762081784387</v>
      </c>
      <c r="J66" s="6"/>
      <c r="K66" s="6">
        <v>362</v>
      </c>
      <c r="L66" s="6">
        <v>548689</v>
      </c>
      <c r="M66" s="6">
        <f>L66/K66</f>
        <v>1515.7154696132598</v>
      </c>
      <c r="N66" s="6"/>
      <c r="O66" s="6">
        <v>478</v>
      </c>
      <c r="P66" s="6">
        <v>909571</v>
      </c>
      <c r="Q66" s="6">
        <f>P66/O66</f>
        <v>1902.86820083682</v>
      </c>
      <c r="R66" s="6"/>
      <c r="S66" s="6">
        <v>548</v>
      </c>
      <c r="T66" s="6"/>
      <c r="U66" s="6">
        <v>1225003</v>
      </c>
      <c r="V66" s="6"/>
      <c r="W66" s="6">
        <f>U66/+S66</f>
        <v>2235.4069343065694</v>
      </c>
      <c r="X66" s="6">
        <v>560</v>
      </c>
      <c r="Y66" s="6"/>
      <c r="Z66" s="6">
        <v>1229704</v>
      </c>
      <c r="AA66" s="6"/>
      <c r="AB66" s="6">
        <v>2196</v>
      </c>
      <c r="AC66" s="6">
        <v>462</v>
      </c>
      <c r="AD66" s="6"/>
      <c r="AE66" s="6">
        <v>1129689</v>
      </c>
      <c r="AF66" s="6"/>
      <c r="AG66" s="6">
        <f>AE66/+AC66</f>
        <v>2445.214285714286</v>
      </c>
      <c r="AH66" s="6"/>
      <c r="AI66" s="6">
        <v>506</v>
      </c>
      <c r="AJ66" s="6"/>
      <c r="AK66" s="6">
        <v>1380211</v>
      </c>
      <c r="AL66" s="6"/>
      <c r="AM66" s="6">
        <f>AK66/+AI66</f>
        <v>2727.689723320158</v>
      </c>
      <c r="AN66" s="6">
        <v>633</v>
      </c>
      <c r="AO66" s="6">
        <v>1853227</v>
      </c>
      <c r="AP66" s="6">
        <f>AO66/+AN66</f>
        <v>2927.6887835703</v>
      </c>
      <c r="AQ66" s="6"/>
      <c r="AR66" s="6">
        <v>108</v>
      </c>
      <c r="AS66" s="6">
        <v>337595</v>
      </c>
      <c r="AT66" s="6">
        <f>AS66/+AR66</f>
        <v>3125.8796296296296</v>
      </c>
      <c r="AU66" s="6">
        <v>80</v>
      </c>
      <c r="AV66" s="6">
        <v>280990</v>
      </c>
      <c r="AW66" s="6">
        <f>AV66/+AU66</f>
        <v>3512.375</v>
      </c>
      <c r="AX66" s="48"/>
      <c r="AY66" s="48">
        <v>51</v>
      </c>
      <c r="AZ66" s="48"/>
      <c r="BA66" s="48">
        <v>185470</v>
      </c>
      <c r="BB66" s="48"/>
      <c r="BC66" s="48">
        <f>BA66/+AY66</f>
        <v>3636.6666666666665</v>
      </c>
      <c r="BD66" s="48"/>
      <c r="BE66" s="48">
        <v>31</v>
      </c>
      <c r="BF66" s="48"/>
      <c r="BG66" s="48">
        <v>142082</v>
      </c>
      <c r="BH66" s="48"/>
      <c r="BI66" s="48">
        <v>4583</v>
      </c>
      <c r="BJ66" s="48">
        <v>18</v>
      </c>
      <c r="BK66" s="48"/>
      <c r="BL66" s="48">
        <v>76807</v>
      </c>
      <c r="BM66" s="48"/>
      <c r="BN66" s="48">
        <v>4267</v>
      </c>
      <c r="BO66" s="48"/>
      <c r="BP66" s="48">
        <v>41</v>
      </c>
      <c r="BQ66" s="48"/>
      <c r="BR66" s="48">
        <v>296585</v>
      </c>
      <c r="BS66" s="48"/>
      <c r="BT66" s="48">
        <v>7239</v>
      </c>
      <c r="BU66" s="48"/>
      <c r="BV66" s="48">
        <v>271</v>
      </c>
      <c r="BW66" s="48"/>
      <c r="BX66" s="54">
        <v>527</v>
      </c>
      <c r="BY66" s="50"/>
      <c r="BZ66" s="51">
        <v>3654257</v>
      </c>
      <c r="CA66" s="51"/>
      <c r="CB66" s="51">
        <v>13484</v>
      </c>
      <c r="CC66" s="52"/>
      <c r="CD66" s="48">
        <v>420</v>
      </c>
      <c r="CE66" s="48"/>
      <c r="CF66" s="50">
        <v>822</v>
      </c>
      <c r="CG66" s="50"/>
      <c r="CH66" s="51">
        <v>5480143</v>
      </c>
      <c r="CI66" s="51"/>
      <c r="CJ66" s="51">
        <v>13047</v>
      </c>
      <c r="CK66" s="10"/>
      <c r="CL66" s="10"/>
      <c r="DF66"/>
      <c r="DG66"/>
      <c r="DH66"/>
      <c r="DI66"/>
      <c r="DJ66"/>
      <c r="DK66"/>
      <c r="DL66"/>
      <c r="DM66"/>
      <c r="DN66"/>
      <c r="DO66"/>
      <c r="DP66"/>
    </row>
    <row r="67" spans="1:120" ht="13.5" customHeight="1">
      <c r="A67" s="6"/>
      <c r="B67" s="6" t="s">
        <v>38</v>
      </c>
      <c r="C67" s="6"/>
      <c r="D67" s="6"/>
      <c r="E67" s="6">
        <v>64</v>
      </c>
      <c r="F67" s="6"/>
      <c r="G67" s="6">
        <v>116606</v>
      </c>
      <c r="H67" s="6"/>
      <c r="I67" s="6">
        <f>G67/+E67</f>
        <v>1821.96875</v>
      </c>
      <c r="J67" s="6"/>
      <c r="K67" s="6">
        <v>108</v>
      </c>
      <c r="L67" s="6">
        <v>107300</v>
      </c>
      <c r="M67" s="6">
        <f>L67/K67</f>
        <v>993.5185185185185</v>
      </c>
      <c r="N67" s="6"/>
      <c r="O67" s="6">
        <v>105</v>
      </c>
      <c r="P67" s="6">
        <v>108096</v>
      </c>
      <c r="Q67" s="6">
        <f>P67/O67</f>
        <v>1029.4857142857143</v>
      </c>
      <c r="R67" s="6"/>
      <c r="S67" s="6">
        <v>130</v>
      </c>
      <c r="T67" s="6"/>
      <c r="U67" s="6">
        <v>134683</v>
      </c>
      <c r="V67" s="6"/>
      <c r="W67" s="6">
        <f>U67/+S67</f>
        <v>1036.0230769230768</v>
      </c>
      <c r="X67" s="6">
        <v>207</v>
      </c>
      <c r="Y67" s="6"/>
      <c r="Z67" s="6">
        <v>254055</v>
      </c>
      <c r="AA67" s="6"/>
      <c r="AB67" s="6">
        <v>1227</v>
      </c>
      <c r="AC67" s="6">
        <v>239</v>
      </c>
      <c r="AD67" s="6"/>
      <c r="AE67" s="6">
        <v>273259</v>
      </c>
      <c r="AF67" s="6"/>
      <c r="AG67" s="6">
        <f>AE67/+AC67</f>
        <v>1143.3430962343095</v>
      </c>
      <c r="AH67" s="6"/>
      <c r="AI67" s="6">
        <v>302</v>
      </c>
      <c r="AJ67" s="6"/>
      <c r="AK67" s="6">
        <v>370813</v>
      </c>
      <c r="AL67" s="6"/>
      <c r="AM67" s="6">
        <f>AK67/+AI67</f>
        <v>1227.8576158940398</v>
      </c>
      <c r="AN67" s="6">
        <v>342</v>
      </c>
      <c r="AO67" s="6">
        <v>453739</v>
      </c>
      <c r="AP67" s="6">
        <f>AO67/+AN67</f>
        <v>1326.7222222222222</v>
      </c>
      <c r="AQ67" s="6"/>
      <c r="AR67" s="6">
        <v>89</v>
      </c>
      <c r="AS67" s="6">
        <v>167175</v>
      </c>
      <c r="AT67" s="6">
        <f>AS67/+AR67</f>
        <v>1878.370786516854</v>
      </c>
      <c r="AU67" s="6">
        <v>48</v>
      </c>
      <c r="AV67" s="6">
        <v>83119</v>
      </c>
      <c r="AW67" s="6">
        <f>AV67/+AU67</f>
        <v>1731.6458333333333</v>
      </c>
      <c r="AX67" s="48"/>
      <c r="AY67" s="48">
        <v>49</v>
      </c>
      <c r="AZ67" s="48"/>
      <c r="BA67" s="48">
        <v>77070</v>
      </c>
      <c r="BB67" s="48"/>
      <c r="BC67" s="48">
        <f>BA67/+AY67</f>
        <v>1572.857142857143</v>
      </c>
      <c r="BD67" s="48"/>
      <c r="BE67" s="48">
        <v>27</v>
      </c>
      <c r="BF67" s="48"/>
      <c r="BG67" s="48">
        <v>35656</v>
      </c>
      <c r="BH67" s="48"/>
      <c r="BI67" s="48">
        <v>1321</v>
      </c>
      <c r="BJ67" s="48">
        <v>17</v>
      </c>
      <c r="BK67" s="48"/>
      <c r="BL67" s="48">
        <v>11720</v>
      </c>
      <c r="BM67" s="48"/>
      <c r="BN67" s="48">
        <v>689</v>
      </c>
      <c r="BO67" s="48"/>
      <c r="BP67" s="48">
        <v>23</v>
      </c>
      <c r="BQ67" s="48"/>
      <c r="BR67" s="48">
        <v>50330</v>
      </c>
      <c r="BS67" s="48"/>
      <c r="BT67" s="48">
        <v>2188</v>
      </c>
      <c r="BU67" s="48"/>
      <c r="BV67" s="48">
        <v>71</v>
      </c>
      <c r="BW67" s="48"/>
      <c r="BX67" s="54">
        <v>108</v>
      </c>
      <c r="BY67" s="50"/>
      <c r="BZ67" s="51">
        <v>232616</v>
      </c>
      <c r="CA67" s="51"/>
      <c r="CB67" s="51">
        <v>3276</v>
      </c>
      <c r="CC67" s="52"/>
      <c r="CD67" s="48">
        <v>130</v>
      </c>
      <c r="CE67" s="48"/>
      <c r="CF67" s="50">
        <v>174</v>
      </c>
      <c r="CG67" s="50"/>
      <c r="CH67" s="51">
        <v>384224</v>
      </c>
      <c r="CI67" s="51"/>
      <c r="CJ67" s="51">
        <v>2955</v>
      </c>
      <c r="CK67" s="10"/>
      <c r="CL67" s="10"/>
      <c r="DF67"/>
      <c r="DG67"/>
      <c r="DH67"/>
      <c r="DI67"/>
      <c r="DJ67"/>
      <c r="DK67"/>
      <c r="DL67"/>
      <c r="DM67"/>
      <c r="DN67"/>
      <c r="DO67"/>
      <c r="DP67"/>
    </row>
    <row r="68" spans="1:120" ht="13.5" customHeight="1">
      <c r="A68" s="6"/>
      <c r="B68" s="6" t="s">
        <v>39</v>
      </c>
      <c r="C68" s="6"/>
      <c r="D68" s="6"/>
      <c r="E68" s="6">
        <v>364</v>
      </c>
      <c r="F68" s="6"/>
      <c r="G68" s="6">
        <v>677438</v>
      </c>
      <c r="H68" s="6"/>
      <c r="I68" s="6">
        <f>G68/+E68</f>
        <v>1861.0934065934066</v>
      </c>
      <c r="J68" s="6"/>
      <c r="K68" s="6">
        <v>385</v>
      </c>
      <c r="L68" s="6">
        <v>612717</v>
      </c>
      <c r="M68" s="6">
        <f>L68/K68</f>
        <v>1591.4727272727273</v>
      </c>
      <c r="N68" s="6"/>
      <c r="O68" s="6">
        <v>301</v>
      </c>
      <c r="P68" s="6">
        <v>636891</v>
      </c>
      <c r="Q68" s="6">
        <f>P68/O68</f>
        <v>2115.9169435215945</v>
      </c>
      <c r="R68" s="6"/>
      <c r="S68" s="6">
        <v>375</v>
      </c>
      <c r="T68" s="6"/>
      <c r="U68" s="6">
        <v>739474</v>
      </c>
      <c r="V68" s="6"/>
      <c r="W68" s="6">
        <f>U68/+S68</f>
        <v>1971.9306666666666</v>
      </c>
      <c r="X68" s="6">
        <v>464</v>
      </c>
      <c r="Y68" s="6"/>
      <c r="Z68" s="6">
        <v>1178758</v>
      </c>
      <c r="AA68" s="6"/>
      <c r="AB68" s="6">
        <v>2540</v>
      </c>
      <c r="AC68" s="6">
        <v>530</v>
      </c>
      <c r="AD68" s="6"/>
      <c r="AE68" s="6">
        <v>1579463</v>
      </c>
      <c r="AF68" s="6"/>
      <c r="AG68" s="6">
        <f>AE68/+AC68</f>
        <v>2980.1188679245283</v>
      </c>
      <c r="AH68" s="6"/>
      <c r="AI68" s="6">
        <v>636</v>
      </c>
      <c r="AJ68" s="6"/>
      <c r="AK68" s="6">
        <v>2252117</v>
      </c>
      <c r="AL68" s="6"/>
      <c r="AM68" s="6">
        <f>AK68/+AI68</f>
        <v>3541.064465408805</v>
      </c>
      <c r="AN68" s="6">
        <v>698</v>
      </c>
      <c r="AO68" s="6">
        <v>3226149</v>
      </c>
      <c r="AP68" s="6">
        <f>AO68/+AN68</f>
        <v>4621.989971346705</v>
      </c>
      <c r="AQ68" s="6"/>
      <c r="AR68" s="6">
        <v>283</v>
      </c>
      <c r="AS68" s="6">
        <v>622917</v>
      </c>
      <c r="AT68" s="6">
        <f>AS68/+AR68</f>
        <v>2201.120141342756</v>
      </c>
      <c r="AU68" s="6">
        <v>268</v>
      </c>
      <c r="AV68" s="6">
        <v>608725</v>
      </c>
      <c r="AW68" s="6">
        <f>AV68/+AU68</f>
        <v>2271.3619402985073</v>
      </c>
      <c r="AX68" s="48"/>
      <c r="AY68" s="48">
        <v>208</v>
      </c>
      <c r="AZ68" s="48"/>
      <c r="BA68" s="48">
        <v>428662</v>
      </c>
      <c r="BB68" s="48"/>
      <c r="BC68" s="48">
        <f>BA68/+AY68</f>
        <v>2060.875</v>
      </c>
      <c r="BD68" s="48"/>
      <c r="BE68" s="48">
        <v>148</v>
      </c>
      <c r="BF68" s="48"/>
      <c r="BG68" s="48">
        <v>374834</v>
      </c>
      <c r="BH68" s="48"/>
      <c r="BI68" s="48">
        <v>2533</v>
      </c>
      <c r="BJ68" s="48">
        <v>156</v>
      </c>
      <c r="BK68" s="48"/>
      <c r="BL68" s="48">
        <v>358097</v>
      </c>
      <c r="BM68" s="48"/>
      <c r="BN68" s="48">
        <v>2300</v>
      </c>
      <c r="BO68" s="48"/>
      <c r="BP68" s="48">
        <v>165</v>
      </c>
      <c r="BQ68" s="48"/>
      <c r="BR68" s="48">
        <v>352305</v>
      </c>
      <c r="BS68" s="48"/>
      <c r="BT68" s="48">
        <v>2135</v>
      </c>
      <c r="BU68" s="48"/>
      <c r="BV68" s="48">
        <v>6</v>
      </c>
      <c r="BW68" s="48"/>
      <c r="BX68" s="54">
        <v>6</v>
      </c>
      <c r="BY68" s="50"/>
      <c r="BZ68" s="51">
        <v>22000</v>
      </c>
      <c r="CA68" s="51"/>
      <c r="CB68" s="51">
        <v>3666</v>
      </c>
      <c r="CC68" s="52"/>
      <c r="CD68" s="48">
        <v>25</v>
      </c>
      <c r="CE68" s="48"/>
      <c r="CF68" s="50">
        <v>25</v>
      </c>
      <c r="CG68" s="50"/>
      <c r="CH68" s="51">
        <v>92900</v>
      </c>
      <c r="CI68" s="51"/>
      <c r="CJ68" s="53">
        <v>3716</v>
      </c>
      <c r="CK68" s="10"/>
      <c r="CL68" s="10"/>
      <c r="DF68"/>
      <c r="DG68"/>
      <c r="DH68"/>
      <c r="DI68"/>
      <c r="DJ68"/>
      <c r="DK68"/>
      <c r="DL68"/>
      <c r="DM68"/>
      <c r="DN68"/>
      <c r="DO68"/>
      <c r="DP68"/>
    </row>
    <row r="69" spans="1:120" ht="3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54"/>
      <c r="BY69" s="50"/>
      <c r="BZ69" s="51"/>
      <c r="CA69" s="51"/>
      <c r="CB69" s="51"/>
      <c r="CC69" s="52"/>
      <c r="CD69" s="48"/>
      <c r="CE69" s="48"/>
      <c r="CF69" s="50"/>
      <c r="CG69" s="50"/>
      <c r="CH69" s="51"/>
      <c r="CI69" s="51"/>
      <c r="CJ69" s="51"/>
      <c r="CK69" s="10"/>
      <c r="CL69" s="10"/>
      <c r="DF69"/>
      <c r="DG69"/>
      <c r="DH69"/>
      <c r="DI69"/>
      <c r="DJ69"/>
      <c r="DK69"/>
      <c r="DL69"/>
      <c r="DM69"/>
      <c r="DN69"/>
      <c r="DO69"/>
      <c r="DP69"/>
    </row>
    <row r="70" spans="1:120" ht="15" customHeight="1">
      <c r="A70" s="7" t="s">
        <v>40</v>
      </c>
      <c r="B70" s="7"/>
      <c r="C70" s="7"/>
      <c r="D70" s="7"/>
      <c r="E70" s="7">
        <v>709</v>
      </c>
      <c r="F70" s="7"/>
      <c r="G70" s="7">
        <f>SUM(G65:G68)</f>
        <v>1746290</v>
      </c>
      <c r="H70" s="7"/>
      <c r="I70" s="7">
        <f>G70/+E70</f>
        <v>2463.0324400564173</v>
      </c>
      <c r="J70" s="7"/>
      <c r="K70" s="7">
        <v>869</v>
      </c>
      <c r="L70" s="7">
        <f>SUM(L65:L68)</f>
        <v>2050976</v>
      </c>
      <c r="M70" s="7">
        <f>L70/K70</f>
        <v>2360.156501726122</v>
      </c>
      <c r="N70" s="7"/>
      <c r="O70" s="7">
        <v>946</v>
      </c>
      <c r="P70" s="7">
        <f>SUM(P65:P68)</f>
        <v>3623666</v>
      </c>
      <c r="Q70" s="7">
        <f>P70/O70</f>
        <v>3830.5137420718816</v>
      </c>
      <c r="R70" s="7"/>
      <c r="S70" s="7">
        <v>1173</v>
      </c>
      <c r="T70" s="7"/>
      <c r="U70" s="7">
        <f>SUM(U65:U68)</f>
        <v>3903614</v>
      </c>
      <c r="V70" s="7"/>
      <c r="W70" s="7">
        <f>U70/+S70</f>
        <v>3327.8891730605287</v>
      </c>
      <c r="X70" s="7">
        <v>1304</v>
      </c>
      <c r="Y70" s="7"/>
      <c r="Z70" s="7">
        <f>SUM(Z65:Z68)</f>
        <v>4681430</v>
      </c>
      <c r="AA70" s="7"/>
      <c r="AB70" s="7">
        <v>3590</v>
      </c>
      <c r="AC70" s="7">
        <v>1426</v>
      </c>
      <c r="AD70" s="7"/>
      <c r="AE70" s="7">
        <f>SUM(AE65:AE68)</f>
        <v>4735838</v>
      </c>
      <c r="AF70" s="7"/>
      <c r="AG70" s="7">
        <f>AE70/+AC70</f>
        <v>3321.064516129032</v>
      </c>
      <c r="AH70" s="7"/>
      <c r="AI70" s="7">
        <v>1655</v>
      </c>
      <c r="AJ70" s="7"/>
      <c r="AK70" s="7">
        <f>SUM(AK65:AK68)</f>
        <v>6906186</v>
      </c>
      <c r="AL70" s="7"/>
      <c r="AM70" s="7">
        <f>AK70/+AI70</f>
        <v>4172.922054380665</v>
      </c>
      <c r="AN70" s="7">
        <v>1808</v>
      </c>
      <c r="AO70" s="7">
        <f>SUM(AO65:AO68)</f>
        <v>8733369</v>
      </c>
      <c r="AP70" s="7">
        <f>AO70/+AN70</f>
        <v>4830.403207964602</v>
      </c>
      <c r="AQ70" s="7"/>
      <c r="AR70" s="7">
        <v>525</v>
      </c>
      <c r="AS70" s="7">
        <f>SUM(AS65:AS68)</f>
        <v>1423523</v>
      </c>
      <c r="AT70" s="7">
        <f>AS70/+AR70</f>
        <v>2711.472380952381</v>
      </c>
      <c r="AU70" s="7">
        <v>455</v>
      </c>
      <c r="AV70" s="7">
        <f>SUM(AV65:AV68)</f>
        <v>1199142</v>
      </c>
      <c r="AW70" s="7">
        <f>AV70/+AU70</f>
        <v>2635.476923076923</v>
      </c>
      <c r="AX70" s="4"/>
      <c r="AY70" s="4">
        <v>454</v>
      </c>
      <c r="AZ70" s="4"/>
      <c r="BA70" s="4">
        <f>SUM(BA65:BA68)</f>
        <v>1081250</v>
      </c>
      <c r="BB70" s="4"/>
      <c r="BC70" s="4">
        <f>BA70/+AY70-1</f>
        <v>2380.6079295154186</v>
      </c>
      <c r="BD70" s="4"/>
      <c r="BE70" s="4">
        <v>238</v>
      </c>
      <c r="BF70" s="4"/>
      <c r="BG70" s="4">
        <f>SUM(BG65:BG68)</f>
        <v>621236</v>
      </c>
      <c r="BH70" s="4"/>
      <c r="BI70" s="4">
        <f>BG70/+BE70</f>
        <v>2610.235294117647</v>
      </c>
      <c r="BJ70" s="4">
        <v>216</v>
      </c>
      <c r="BK70" s="4"/>
      <c r="BL70" s="4">
        <f>SUM(BL65:BL68)</f>
        <v>472954</v>
      </c>
      <c r="BM70" s="4"/>
      <c r="BN70" s="4">
        <f>BL70/+BJ70</f>
        <v>2189.6018518518517</v>
      </c>
      <c r="BO70" s="48"/>
      <c r="BP70" s="4">
        <v>252</v>
      </c>
      <c r="BQ70" s="48"/>
      <c r="BR70" s="4">
        <f>SUM(BR65:BR68)</f>
        <v>792635</v>
      </c>
      <c r="BS70" s="4"/>
      <c r="BT70" s="4">
        <f>BR70/+BP70</f>
        <v>3145.376984126984</v>
      </c>
      <c r="BU70" s="48"/>
      <c r="BV70" s="4">
        <v>324</v>
      </c>
      <c r="BW70" s="48"/>
      <c r="BX70" s="54" t="s">
        <v>41</v>
      </c>
      <c r="BY70" s="55"/>
      <c r="BZ70" s="56">
        <v>4458656</v>
      </c>
      <c r="CA70" s="56"/>
      <c r="CB70" s="56">
        <v>13761</v>
      </c>
      <c r="CC70" s="52"/>
      <c r="CD70" s="4">
        <v>500</v>
      </c>
      <c r="CE70" s="48"/>
      <c r="CF70" s="57" t="s">
        <v>41</v>
      </c>
      <c r="CG70" s="55"/>
      <c r="CH70" s="56">
        <v>6930805</v>
      </c>
      <c r="CI70" s="56"/>
      <c r="CJ70" s="56">
        <v>13861</v>
      </c>
      <c r="CK70" s="10"/>
      <c r="CL70" s="10"/>
      <c r="DF70"/>
      <c r="DG70"/>
      <c r="DH70"/>
      <c r="DI70"/>
      <c r="DJ70"/>
      <c r="DK70"/>
      <c r="DL70"/>
      <c r="DM70"/>
      <c r="DN70"/>
      <c r="DO70"/>
      <c r="DP70"/>
    </row>
    <row r="71" spans="1:120" ht="1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54"/>
      <c r="BY71" s="50"/>
      <c r="BZ71" s="51"/>
      <c r="CA71" s="51"/>
      <c r="CB71" s="51"/>
      <c r="CC71" s="52"/>
      <c r="CD71" s="48"/>
      <c r="CE71" s="48"/>
      <c r="CF71" s="50"/>
      <c r="CG71" s="50"/>
      <c r="CH71" s="51"/>
      <c r="CI71" s="51"/>
      <c r="CJ71" s="51"/>
      <c r="CK71" s="8"/>
      <c r="CL71" s="8"/>
      <c r="CM71" s="5"/>
      <c r="CN71" s="5"/>
      <c r="DF71"/>
      <c r="DG71"/>
      <c r="DH71"/>
      <c r="DI71"/>
      <c r="DJ71"/>
      <c r="DK71"/>
      <c r="DL71"/>
      <c r="DM71"/>
      <c r="DN71"/>
      <c r="DO71"/>
      <c r="DP71"/>
    </row>
    <row r="72" spans="1:120" ht="9" customHeight="1">
      <c r="A72" s="6"/>
      <c r="B72" s="6"/>
      <c r="C72" s="6"/>
      <c r="D72" s="6"/>
      <c r="E72" s="61"/>
      <c r="F72" s="6"/>
      <c r="G72" s="6"/>
      <c r="H72" s="6"/>
      <c r="I72" s="6"/>
      <c r="J72" s="6"/>
      <c r="K72" s="61"/>
      <c r="L72" s="6"/>
      <c r="M72" s="6"/>
      <c r="N72" s="6"/>
      <c r="O72" s="61"/>
      <c r="P72" s="6"/>
      <c r="Q72" s="6"/>
      <c r="R72" s="6"/>
      <c r="S72" s="61"/>
      <c r="T72" s="6"/>
      <c r="U72" s="6"/>
      <c r="V72" s="6"/>
      <c r="W72" s="6"/>
      <c r="X72" s="61"/>
      <c r="Y72" s="6"/>
      <c r="Z72" s="6"/>
      <c r="AA72" s="6"/>
      <c r="AB72" s="6"/>
      <c r="AC72" s="61"/>
      <c r="AD72" s="6"/>
      <c r="AE72" s="6"/>
      <c r="AF72" s="6"/>
      <c r="AG72" s="6"/>
      <c r="AH72" s="6"/>
      <c r="AI72" s="61"/>
      <c r="AJ72" s="6"/>
      <c r="AK72" s="6"/>
      <c r="AL72" s="6"/>
      <c r="AM72" s="6"/>
      <c r="AN72" s="61"/>
      <c r="AO72" s="6"/>
      <c r="AP72" s="6"/>
      <c r="AQ72" s="6"/>
      <c r="AR72" s="61"/>
      <c r="AS72" s="6"/>
      <c r="AT72" s="6"/>
      <c r="AU72" s="61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58"/>
      <c r="BY72" s="8"/>
      <c r="BZ72" s="41"/>
      <c r="CA72" s="41"/>
      <c r="CB72" s="41"/>
      <c r="CC72" s="40"/>
      <c r="CD72" s="6"/>
      <c r="CE72" s="6"/>
      <c r="CF72" s="8"/>
      <c r="CG72" s="8"/>
      <c r="CH72" s="41"/>
      <c r="CI72" s="41"/>
      <c r="CJ72" s="41"/>
      <c r="CK72" s="8"/>
      <c r="CL72" s="8"/>
      <c r="CM72" s="5"/>
      <c r="CN72" s="5"/>
      <c r="DF72"/>
      <c r="DG72"/>
      <c r="DH72"/>
      <c r="DI72"/>
      <c r="DJ72"/>
      <c r="DK72"/>
      <c r="DL72"/>
      <c r="DM72"/>
      <c r="DN72"/>
      <c r="DO72"/>
      <c r="DP72"/>
    </row>
    <row r="73" spans="1:120" ht="14.25" customHeight="1">
      <c r="A73" s="70" t="s">
        <v>48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4"/>
      <c r="BU73" s="64"/>
      <c r="BV73" s="64"/>
      <c r="BW73" s="64"/>
      <c r="BX73" s="65"/>
      <c r="BY73" s="66"/>
      <c r="BZ73" s="67"/>
      <c r="CA73" s="67"/>
      <c r="CB73" s="67"/>
      <c r="CC73" s="68"/>
      <c r="CD73" s="64"/>
      <c r="CE73" s="64"/>
      <c r="CF73" s="66"/>
      <c r="CG73" s="66"/>
      <c r="CH73" s="67"/>
      <c r="CI73" s="67"/>
      <c r="CJ73" s="69"/>
      <c r="CK73" s="71"/>
      <c r="CL73" s="71"/>
      <c r="CM73" s="72"/>
      <c r="CN73" s="72"/>
      <c r="DF73"/>
      <c r="DG73"/>
      <c r="DH73"/>
      <c r="DI73"/>
      <c r="DJ73"/>
      <c r="DK73"/>
      <c r="DL73"/>
      <c r="DM73"/>
      <c r="DN73"/>
      <c r="DO73"/>
      <c r="DP73"/>
    </row>
    <row r="74" spans="1:120" ht="13.5" customHeight="1">
      <c r="A74" s="6"/>
      <c r="B74" s="6" t="s">
        <v>36</v>
      </c>
      <c r="C74" s="6"/>
      <c r="D74" s="6"/>
      <c r="E74" s="6" t="e">
        <v>#VALUE!</v>
      </c>
      <c r="F74" s="6"/>
      <c r="G74" s="6" t="e">
        <v>#VALUE!</v>
      </c>
      <c r="H74" s="6"/>
      <c r="I74" s="6" t="e">
        <f>G74/+E74</f>
        <v>#VALUE!</v>
      </c>
      <c r="J74" s="6"/>
      <c r="K74" s="6" t="e">
        <v>#VALUE!</v>
      </c>
      <c r="L74" s="6" t="e">
        <v>#VALUE!</v>
      </c>
      <c r="M74" s="6" t="e">
        <f>L74/K74</f>
        <v>#VALUE!</v>
      </c>
      <c r="N74" s="6"/>
      <c r="O74" s="6" t="e">
        <v>#VALUE!</v>
      </c>
      <c r="P74" s="6" t="e">
        <v>#VALUE!</v>
      </c>
      <c r="Q74" s="6" t="e">
        <f>P74/O74</f>
        <v>#VALUE!</v>
      </c>
      <c r="R74" s="6"/>
      <c r="S74" s="6" t="e">
        <v>#VALUE!</v>
      </c>
      <c r="T74" s="6"/>
      <c r="U74" s="6" t="e">
        <v>#VALUE!</v>
      </c>
      <c r="V74" s="6"/>
      <c r="W74" s="6" t="e">
        <f>U74/+S74</f>
        <v>#VALUE!</v>
      </c>
      <c r="X74" s="6" t="e">
        <v>#VALUE!</v>
      </c>
      <c r="Y74" s="6"/>
      <c r="Z74" s="6" t="e">
        <v>#VALUE!</v>
      </c>
      <c r="AA74" s="6"/>
      <c r="AB74" s="6" t="e">
        <f>Z74/+X74</f>
        <v>#VALUE!</v>
      </c>
      <c r="AC74" s="6">
        <v>4790</v>
      </c>
      <c r="AD74" s="6"/>
      <c r="AE74" s="6">
        <v>6461453</v>
      </c>
      <c r="AF74" s="6"/>
      <c r="AG74" s="6">
        <f>AE74/+AC74</f>
        <v>1348.9463465553235</v>
      </c>
      <c r="AH74" s="6"/>
      <c r="AI74" s="6">
        <v>6938</v>
      </c>
      <c r="AJ74" s="6"/>
      <c r="AK74" s="6">
        <v>13403847</v>
      </c>
      <c r="AL74" s="6"/>
      <c r="AM74" s="6">
        <f>AK74/+AI74</f>
        <v>1931.9468146439897</v>
      </c>
      <c r="AN74" s="6">
        <v>7619</v>
      </c>
      <c r="AO74" s="6">
        <v>14444405</v>
      </c>
      <c r="AP74" s="6">
        <f>AO74/+AN74</f>
        <v>1895.8400052500328</v>
      </c>
      <c r="AQ74" s="6"/>
      <c r="AR74" s="6">
        <v>7873</v>
      </c>
      <c r="AS74" s="6">
        <v>13873059</v>
      </c>
      <c r="AT74" s="6">
        <f>AS74/+AR74</f>
        <v>1762.1058046487997</v>
      </c>
      <c r="AU74" s="6">
        <v>8588</v>
      </c>
      <c r="AV74" s="6">
        <v>16669891</v>
      </c>
      <c r="AW74" s="6">
        <v>1941</v>
      </c>
      <c r="AX74" s="6"/>
      <c r="AY74" s="6">
        <v>9277</v>
      </c>
      <c r="AZ74" s="6"/>
      <c r="BA74" s="6">
        <v>18626669</v>
      </c>
      <c r="BB74" s="6"/>
      <c r="BC74" s="6">
        <v>2008</v>
      </c>
      <c r="BD74" s="6"/>
      <c r="BE74" s="6">
        <v>8940</v>
      </c>
      <c r="BF74" s="6"/>
      <c r="BG74" s="6">
        <v>18088866</v>
      </c>
      <c r="BH74" s="6"/>
      <c r="BI74" s="6">
        <v>2023</v>
      </c>
      <c r="BJ74" s="6">
        <v>9037</v>
      </c>
      <c r="BK74" s="6"/>
      <c r="BL74" s="6">
        <v>19346888</v>
      </c>
      <c r="BM74" s="6"/>
      <c r="BN74" s="6">
        <v>2141</v>
      </c>
      <c r="BO74" s="48"/>
      <c r="BP74" s="48">
        <v>9349</v>
      </c>
      <c r="BQ74" s="48"/>
      <c r="BR74" s="48">
        <v>22423314</v>
      </c>
      <c r="BS74" s="48"/>
      <c r="BT74" s="48">
        <v>2398</v>
      </c>
      <c r="BU74" s="48"/>
      <c r="BV74" s="48">
        <v>11685</v>
      </c>
      <c r="BW74" s="48"/>
      <c r="BX74" s="54">
        <v>21559</v>
      </c>
      <c r="BY74" s="50"/>
      <c r="BZ74" s="51">
        <v>49979841</v>
      </c>
      <c r="CA74" s="51"/>
      <c r="CB74" s="51">
        <v>4277</v>
      </c>
      <c r="CC74" s="52"/>
      <c r="CD74" s="48">
        <v>12249</v>
      </c>
      <c r="CE74" s="48"/>
      <c r="CF74" s="50">
        <v>24218</v>
      </c>
      <c r="CG74" s="50"/>
      <c r="CH74" s="51">
        <v>55834473</v>
      </c>
      <c r="CI74" s="51"/>
      <c r="CJ74" s="51">
        <v>4558</v>
      </c>
      <c r="CK74" s="71"/>
      <c r="CL74" s="71"/>
      <c r="CM74" s="72"/>
      <c r="CN74" s="72"/>
      <c r="DF74"/>
      <c r="DG74"/>
      <c r="DH74"/>
      <c r="DI74"/>
      <c r="DJ74"/>
      <c r="DK74"/>
      <c r="DL74"/>
      <c r="DM74"/>
      <c r="DN74"/>
      <c r="DO74"/>
      <c r="DP74"/>
    </row>
    <row r="75" spans="1:120" ht="13.5" customHeight="1">
      <c r="A75" s="6"/>
      <c r="B75" s="6" t="s">
        <v>37</v>
      </c>
      <c r="C75" s="6"/>
      <c r="D75" s="6"/>
      <c r="E75" s="6" t="e">
        <v>#VALUE!</v>
      </c>
      <c r="F75" s="6"/>
      <c r="G75" s="6" t="e">
        <v>#VALUE!</v>
      </c>
      <c r="H75" s="6"/>
      <c r="I75" s="6" t="e">
        <f>G75/+E75</f>
        <v>#VALUE!</v>
      </c>
      <c r="J75" s="6"/>
      <c r="K75" s="6" t="e">
        <v>#VALUE!</v>
      </c>
      <c r="L75" s="6" t="e">
        <v>#VALUE!</v>
      </c>
      <c r="M75" s="6" t="e">
        <f>L75/K75</f>
        <v>#VALUE!</v>
      </c>
      <c r="N75" s="6"/>
      <c r="O75" s="6" t="e">
        <v>#VALUE!</v>
      </c>
      <c r="P75" s="6" t="e">
        <v>#VALUE!</v>
      </c>
      <c r="Q75" s="6" t="e">
        <f>P75/O75</f>
        <v>#VALUE!</v>
      </c>
      <c r="R75" s="6"/>
      <c r="S75" s="6" t="e">
        <v>#VALUE!</v>
      </c>
      <c r="T75" s="6"/>
      <c r="U75" s="6" t="e">
        <v>#VALUE!</v>
      </c>
      <c r="V75" s="6"/>
      <c r="W75" s="6" t="e">
        <f>U75/+S75</f>
        <v>#VALUE!</v>
      </c>
      <c r="X75" s="6" t="e">
        <v>#VALUE!</v>
      </c>
      <c r="Y75" s="6"/>
      <c r="Z75" s="6" t="e">
        <v>#VALUE!</v>
      </c>
      <c r="AA75" s="6"/>
      <c r="AB75" s="6" t="e">
        <f>Z75/+X75</f>
        <v>#VALUE!</v>
      </c>
      <c r="AC75" s="6">
        <v>3696</v>
      </c>
      <c r="AD75" s="6"/>
      <c r="AE75" s="6">
        <v>12482832</v>
      </c>
      <c r="AF75" s="6"/>
      <c r="AG75" s="6">
        <f>AE75/+AC75</f>
        <v>3377.3896103896104</v>
      </c>
      <c r="AH75" s="6"/>
      <c r="AI75" s="6">
        <v>4380</v>
      </c>
      <c r="AJ75" s="6"/>
      <c r="AK75" s="6">
        <v>15818211</v>
      </c>
      <c r="AL75" s="6"/>
      <c r="AM75" s="6">
        <f>AK75/+AI75</f>
        <v>3611.463698630137</v>
      </c>
      <c r="AN75" s="6">
        <v>5187</v>
      </c>
      <c r="AO75" s="6">
        <v>20349008</v>
      </c>
      <c r="AP75" s="6">
        <f>AO75/+AN75</f>
        <v>3923.078465394255</v>
      </c>
      <c r="AQ75" s="6"/>
      <c r="AR75" s="6">
        <v>5449</v>
      </c>
      <c r="AS75" s="6">
        <v>21415033</v>
      </c>
      <c r="AT75" s="6">
        <f>AS75/+AR75</f>
        <v>3930.0849697192143</v>
      </c>
      <c r="AU75" s="6">
        <v>5716</v>
      </c>
      <c r="AV75" s="6">
        <v>24141805</v>
      </c>
      <c r="AW75" s="6">
        <v>4224</v>
      </c>
      <c r="AX75" s="6"/>
      <c r="AY75" s="6">
        <v>5937</v>
      </c>
      <c r="AZ75" s="6"/>
      <c r="BA75" s="6">
        <v>25850155</v>
      </c>
      <c r="BB75" s="6"/>
      <c r="BC75" s="6">
        <v>4354</v>
      </c>
      <c r="BD75" s="6"/>
      <c r="BE75" s="6">
        <v>6772</v>
      </c>
      <c r="BF75" s="6"/>
      <c r="BG75" s="6">
        <v>33268603</v>
      </c>
      <c r="BH75" s="6"/>
      <c r="BI75" s="6">
        <v>4913</v>
      </c>
      <c r="BJ75" s="6">
        <v>7475</v>
      </c>
      <c r="BK75" s="6"/>
      <c r="BL75" s="6">
        <v>41706490</v>
      </c>
      <c r="BM75" s="6"/>
      <c r="BN75" s="6">
        <v>5579</v>
      </c>
      <c r="BO75" s="48"/>
      <c r="BP75" s="48">
        <v>8380</v>
      </c>
      <c r="BQ75" s="48"/>
      <c r="BR75" s="48">
        <v>49279943</v>
      </c>
      <c r="BS75" s="48"/>
      <c r="BT75" s="48">
        <v>5880</v>
      </c>
      <c r="BU75" s="48"/>
      <c r="BV75" s="48">
        <v>15291</v>
      </c>
      <c r="BW75" s="48"/>
      <c r="BX75" s="54">
        <v>25770</v>
      </c>
      <c r="BY75" s="50"/>
      <c r="BZ75" s="51">
        <v>144223034</v>
      </c>
      <c r="CA75" s="51"/>
      <c r="CB75" s="51">
        <v>9431</v>
      </c>
      <c r="CC75" s="52"/>
      <c r="CD75" s="48">
        <v>16362</v>
      </c>
      <c r="CE75" s="48"/>
      <c r="CF75" s="50">
        <v>30637</v>
      </c>
      <c r="CG75" s="50"/>
      <c r="CH75" s="51">
        <v>163721470</v>
      </c>
      <c r="CI75" s="51"/>
      <c r="CJ75" s="51">
        <v>10006</v>
      </c>
      <c r="CK75" s="8"/>
      <c r="CL75" s="8"/>
      <c r="CM75" s="5"/>
      <c r="CN75" s="5"/>
      <c r="DF75"/>
      <c r="DG75"/>
      <c r="DH75"/>
      <c r="DI75"/>
      <c r="DJ75"/>
      <c r="DK75"/>
      <c r="DL75"/>
      <c r="DM75"/>
      <c r="DN75"/>
      <c r="DO75"/>
      <c r="DP75"/>
    </row>
    <row r="76" spans="1:120" ht="13.5" customHeight="1">
      <c r="A76" s="6"/>
      <c r="B76" s="6" t="s">
        <v>38</v>
      </c>
      <c r="C76" s="6"/>
      <c r="D76" s="6"/>
      <c r="E76" s="6" t="e">
        <v>#VALUE!</v>
      </c>
      <c r="F76" s="6"/>
      <c r="G76" s="6" t="e">
        <v>#VALUE!</v>
      </c>
      <c r="H76" s="6"/>
      <c r="I76" s="6" t="e">
        <f>G76/+E76</f>
        <v>#VALUE!</v>
      </c>
      <c r="J76" s="6"/>
      <c r="K76" s="6" t="e">
        <v>#VALUE!</v>
      </c>
      <c r="L76" s="6" t="e">
        <v>#VALUE!</v>
      </c>
      <c r="M76" s="6" t="e">
        <f>L76/K76</f>
        <v>#VALUE!</v>
      </c>
      <c r="N76" s="6"/>
      <c r="O76" s="6" t="e">
        <v>#VALUE!</v>
      </c>
      <c r="P76" s="6" t="e">
        <v>#VALUE!</v>
      </c>
      <c r="Q76" s="6" t="e">
        <f>P76/O76</f>
        <v>#VALUE!</v>
      </c>
      <c r="R76" s="6"/>
      <c r="S76" s="6" t="e">
        <v>#VALUE!</v>
      </c>
      <c r="T76" s="6"/>
      <c r="U76" s="6" t="e">
        <v>#VALUE!</v>
      </c>
      <c r="V76" s="6"/>
      <c r="W76" s="6" t="e">
        <f>U76/+S76</f>
        <v>#VALUE!</v>
      </c>
      <c r="X76" s="6" t="e">
        <v>#VALUE!</v>
      </c>
      <c r="Y76" s="6"/>
      <c r="Z76" s="6" t="e">
        <v>#VALUE!</v>
      </c>
      <c r="AA76" s="6"/>
      <c r="AB76" s="6" t="e">
        <f>Z76/+X76</f>
        <v>#VALUE!</v>
      </c>
      <c r="AC76" s="6">
        <v>2800</v>
      </c>
      <c r="AD76" s="6"/>
      <c r="AE76" s="6">
        <v>4962241</v>
      </c>
      <c r="AF76" s="6"/>
      <c r="AG76" s="6">
        <f>AE76/+AC76</f>
        <v>1772.2289285714285</v>
      </c>
      <c r="AH76" s="6"/>
      <c r="AI76" s="6">
        <v>3254</v>
      </c>
      <c r="AJ76" s="6"/>
      <c r="AK76" s="6">
        <v>6011311</v>
      </c>
      <c r="AL76" s="6"/>
      <c r="AM76" s="6">
        <f>AK76/+AI76</f>
        <v>1847.360479409957</v>
      </c>
      <c r="AN76" s="6">
        <v>3556</v>
      </c>
      <c r="AO76" s="6">
        <v>6811480</v>
      </c>
      <c r="AP76" s="6">
        <f>AO76/+AN76</f>
        <v>1915.4893138357704</v>
      </c>
      <c r="AQ76" s="6"/>
      <c r="AR76" s="6">
        <v>3540</v>
      </c>
      <c r="AS76" s="6">
        <v>6895839</v>
      </c>
      <c r="AT76" s="6">
        <f>AS76/+AR76</f>
        <v>1947.9771186440678</v>
      </c>
      <c r="AU76" s="6">
        <v>3794</v>
      </c>
      <c r="AV76" s="6">
        <v>7940522</v>
      </c>
      <c r="AW76" s="6">
        <v>2093</v>
      </c>
      <c r="AX76" s="6"/>
      <c r="AY76" s="6">
        <v>3919</v>
      </c>
      <c r="AZ76" s="6"/>
      <c r="BA76" s="6">
        <v>8948844</v>
      </c>
      <c r="BB76" s="6"/>
      <c r="BC76" s="6">
        <v>2283</v>
      </c>
      <c r="BD76" s="6"/>
      <c r="BE76" s="6">
        <v>4187</v>
      </c>
      <c r="BF76" s="6"/>
      <c r="BG76" s="6">
        <v>9452030</v>
      </c>
      <c r="BH76" s="6"/>
      <c r="BI76" s="6">
        <v>2557</v>
      </c>
      <c r="BJ76" s="6">
        <v>4209</v>
      </c>
      <c r="BK76" s="6"/>
      <c r="BL76" s="6">
        <v>9619084</v>
      </c>
      <c r="BM76" s="6"/>
      <c r="BN76" s="6">
        <v>2285</v>
      </c>
      <c r="BO76" s="48"/>
      <c r="BP76" s="48">
        <v>4179</v>
      </c>
      <c r="BQ76" s="48"/>
      <c r="BR76" s="48">
        <v>9278874</v>
      </c>
      <c r="BS76" s="48"/>
      <c r="BT76" s="48">
        <v>2220</v>
      </c>
      <c r="BU76" s="48"/>
      <c r="BV76" s="48">
        <v>7334</v>
      </c>
      <c r="BW76" s="48"/>
      <c r="BX76" s="54">
        <v>10750</v>
      </c>
      <c r="BY76" s="50"/>
      <c r="BZ76" s="51">
        <v>26875829</v>
      </c>
      <c r="CA76" s="51"/>
      <c r="CB76" s="51">
        <v>3664</v>
      </c>
      <c r="CC76" s="52"/>
      <c r="CD76" s="48">
        <v>7651</v>
      </c>
      <c r="CE76" s="48"/>
      <c r="CF76" s="50">
        <v>10899</v>
      </c>
      <c r="CG76" s="50"/>
      <c r="CH76" s="51">
        <v>28816045</v>
      </c>
      <c r="CI76" s="51"/>
      <c r="CJ76" s="51">
        <v>3766</v>
      </c>
      <c r="CK76" s="8"/>
      <c r="CL76" s="8"/>
      <c r="CM76" s="5"/>
      <c r="CN76" s="5"/>
      <c r="DF76"/>
      <c r="DG76"/>
      <c r="DH76"/>
      <c r="DI76"/>
      <c r="DJ76"/>
      <c r="DK76"/>
      <c r="DL76"/>
      <c r="DM76"/>
      <c r="DN76"/>
      <c r="DO76"/>
      <c r="DP76"/>
    </row>
    <row r="77" spans="1:120" ht="13.5" customHeight="1">
      <c r="A77" s="6"/>
      <c r="B77" s="6" t="s">
        <v>39</v>
      </c>
      <c r="C77" s="6"/>
      <c r="D77" s="6"/>
      <c r="E77" s="6" t="e">
        <v>#VALUE!</v>
      </c>
      <c r="F77" s="6"/>
      <c r="G77" s="6" t="e">
        <v>#VALUE!</v>
      </c>
      <c r="H77" s="6"/>
      <c r="I77" s="6" t="e">
        <f>G77/+E77</f>
        <v>#VALUE!</v>
      </c>
      <c r="J77" s="6"/>
      <c r="K77" s="6" t="e">
        <v>#VALUE!</v>
      </c>
      <c r="L77" s="6" t="e">
        <v>#VALUE!</v>
      </c>
      <c r="M77" s="6" t="e">
        <f>L77/K77</f>
        <v>#VALUE!</v>
      </c>
      <c r="N77" s="6"/>
      <c r="O77" s="6" t="e">
        <v>#VALUE!</v>
      </c>
      <c r="P77" s="6" t="e">
        <v>#VALUE!</v>
      </c>
      <c r="Q77" s="6" t="e">
        <f>P77/O77</f>
        <v>#VALUE!</v>
      </c>
      <c r="R77" s="6"/>
      <c r="S77" s="6" t="e">
        <v>#VALUE!</v>
      </c>
      <c r="T77" s="6"/>
      <c r="U77" s="6" t="e">
        <v>#VALUE!</v>
      </c>
      <c r="V77" s="6"/>
      <c r="W77" s="6" t="e">
        <f>U77/+S77</f>
        <v>#VALUE!</v>
      </c>
      <c r="X77" s="6" t="e">
        <v>#VALUE!</v>
      </c>
      <c r="Y77" s="6"/>
      <c r="Z77" s="6" t="e">
        <v>#VALUE!</v>
      </c>
      <c r="AA77" s="6"/>
      <c r="AB77" s="6" t="e">
        <f>Z77/+X77</f>
        <v>#VALUE!</v>
      </c>
      <c r="AC77" s="6">
        <v>2669</v>
      </c>
      <c r="AD77" s="6"/>
      <c r="AE77" s="6">
        <v>11048629</v>
      </c>
      <c r="AF77" s="6"/>
      <c r="AG77" s="6">
        <f>AE77/+AC77</f>
        <v>4139.613713001124</v>
      </c>
      <c r="AH77" s="6"/>
      <c r="AI77" s="6">
        <v>3056</v>
      </c>
      <c r="AJ77" s="6"/>
      <c r="AK77" s="6">
        <v>13829107</v>
      </c>
      <c r="AL77" s="6"/>
      <c r="AM77" s="6">
        <f>AK77/+AI77</f>
        <v>4525.231348167539</v>
      </c>
      <c r="AN77" s="6">
        <v>3338</v>
      </c>
      <c r="AO77" s="6">
        <v>17549823</v>
      </c>
      <c r="AP77" s="6">
        <f>AO77/+AN77</f>
        <v>5257.5862792091075</v>
      </c>
      <c r="AQ77" s="6"/>
      <c r="AR77" s="6">
        <v>2064</v>
      </c>
      <c r="AS77" s="6">
        <v>4535783</v>
      </c>
      <c r="AT77" s="6">
        <f>AS77/+AR77</f>
        <v>2197.5692829457366</v>
      </c>
      <c r="AU77" s="6">
        <v>2140</v>
      </c>
      <c r="AV77" s="6">
        <v>5066723</v>
      </c>
      <c r="AW77" s="6">
        <v>2368</v>
      </c>
      <c r="AX77" s="6"/>
      <c r="AY77" s="6">
        <v>2130</v>
      </c>
      <c r="AZ77" s="6"/>
      <c r="BA77" s="6">
        <v>5330470</v>
      </c>
      <c r="BB77" s="6"/>
      <c r="BC77" s="6">
        <v>2503</v>
      </c>
      <c r="BD77" s="6"/>
      <c r="BE77" s="6">
        <v>2177</v>
      </c>
      <c r="BF77" s="6"/>
      <c r="BG77" s="6">
        <v>5297362</v>
      </c>
      <c r="BH77" s="6"/>
      <c r="BI77" s="6">
        <v>2433</v>
      </c>
      <c r="BJ77" s="6">
        <v>2267</v>
      </c>
      <c r="BK77" s="6"/>
      <c r="BL77" s="6">
        <v>4883028</v>
      </c>
      <c r="BM77" s="6"/>
      <c r="BN77" s="6">
        <v>2154</v>
      </c>
      <c r="BO77" s="48"/>
      <c r="BP77" s="48">
        <v>2450</v>
      </c>
      <c r="BQ77" s="48"/>
      <c r="BR77" s="48">
        <v>5293687</v>
      </c>
      <c r="BS77" s="48"/>
      <c r="BT77" s="48">
        <v>2161</v>
      </c>
      <c r="BU77" s="48"/>
      <c r="BV77" s="48">
        <v>1353</v>
      </c>
      <c r="BW77" s="48"/>
      <c r="BX77" s="54">
        <v>1353</v>
      </c>
      <c r="BY77" s="50"/>
      <c r="BZ77" s="51">
        <v>5259855</v>
      </c>
      <c r="CA77" s="51"/>
      <c r="CB77" s="51">
        <v>3887</v>
      </c>
      <c r="CC77" s="52"/>
      <c r="CD77" s="48">
        <v>1475</v>
      </c>
      <c r="CE77" s="48"/>
      <c r="CF77" s="50">
        <v>1475</v>
      </c>
      <c r="CG77" s="50"/>
      <c r="CH77" s="51">
        <v>5724091</v>
      </c>
      <c r="CI77" s="51"/>
      <c r="CJ77" s="51">
        <v>3880</v>
      </c>
      <c r="CK77" s="8"/>
      <c r="CL77" s="8"/>
      <c r="CM77" s="5"/>
      <c r="CN77" s="5"/>
      <c r="DF77"/>
      <c r="DG77"/>
      <c r="DH77"/>
      <c r="DI77"/>
      <c r="DJ77"/>
      <c r="DK77"/>
      <c r="DL77"/>
      <c r="DM77"/>
      <c r="DN77"/>
      <c r="DO77"/>
      <c r="DP77"/>
    </row>
    <row r="78" spans="1:120" ht="3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48"/>
      <c r="BP78" s="48"/>
      <c r="BQ78" s="48"/>
      <c r="BR78" s="48"/>
      <c r="BS78" s="48"/>
      <c r="BT78" s="48"/>
      <c r="BU78" s="48"/>
      <c r="BV78" s="48"/>
      <c r="BW78" s="48"/>
      <c r="BX78" s="54"/>
      <c r="BY78" s="50"/>
      <c r="BZ78" s="51"/>
      <c r="CA78" s="51"/>
      <c r="CB78" s="51"/>
      <c r="CC78" s="52"/>
      <c r="CD78" s="48"/>
      <c r="CE78" s="48"/>
      <c r="CF78" s="50"/>
      <c r="CG78" s="50"/>
      <c r="CH78" s="51"/>
      <c r="CI78" s="51"/>
      <c r="CJ78" s="51"/>
      <c r="CK78" s="8"/>
      <c r="CL78" s="8"/>
      <c r="CM78" s="5"/>
      <c r="CN78" s="5"/>
      <c r="DF78"/>
      <c r="DG78"/>
      <c r="DH78"/>
      <c r="DI78"/>
      <c r="DJ78"/>
      <c r="DK78"/>
      <c r="DL78"/>
      <c r="DM78"/>
      <c r="DN78"/>
      <c r="DO78"/>
      <c r="DP78"/>
    </row>
    <row r="79" spans="1:120" ht="14.25" customHeight="1">
      <c r="A79" s="7" t="s">
        <v>40</v>
      </c>
      <c r="B79" s="7"/>
      <c r="C79" s="7"/>
      <c r="D79" s="7"/>
      <c r="E79" s="7" t="e">
        <v>#VALUE!</v>
      </c>
      <c r="F79" s="7"/>
      <c r="G79" s="7" t="e">
        <f>SUM(G74:G77)</f>
        <v>#VALUE!</v>
      </c>
      <c r="H79" s="7"/>
      <c r="I79" s="7" t="e">
        <f>G79/+E79</f>
        <v>#VALUE!</v>
      </c>
      <c r="J79" s="7"/>
      <c r="K79" s="7" t="e">
        <v>#VALUE!</v>
      </c>
      <c r="L79" s="7" t="e">
        <f>SUM(L74:L77)</f>
        <v>#VALUE!</v>
      </c>
      <c r="M79" s="7" t="e">
        <f>L79/K79</f>
        <v>#VALUE!</v>
      </c>
      <c r="N79" s="7"/>
      <c r="O79" s="7" t="e">
        <v>#VALUE!</v>
      </c>
      <c r="P79" s="7" t="e">
        <v>#VALUE!</v>
      </c>
      <c r="Q79" s="7" t="e">
        <f>P79/O79</f>
        <v>#VALUE!</v>
      </c>
      <c r="R79" s="7"/>
      <c r="S79" s="7" t="e">
        <v>#VALUE!</v>
      </c>
      <c r="T79" s="7"/>
      <c r="U79" s="7" t="e">
        <f>SUM(U74:U77)</f>
        <v>#VALUE!</v>
      </c>
      <c r="V79" s="7"/>
      <c r="W79" s="7" t="e">
        <f>U79/+S79</f>
        <v>#VALUE!</v>
      </c>
      <c r="X79" s="7" t="e">
        <v>#VALUE!</v>
      </c>
      <c r="Y79" s="7"/>
      <c r="Z79" s="7" t="e">
        <f>SUM(Z74:Z77)</f>
        <v>#VALUE!</v>
      </c>
      <c r="AA79" s="7"/>
      <c r="AB79" s="7" t="e">
        <f>Z79/+X79</f>
        <v>#VALUE!</v>
      </c>
      <c r="AC79" s="7">
        <v>9228</v>
      </c>
      <c r="AD79" s="7"/>
      <c r="AE79" s="7">
        <f>SUM(AE74:AE77)</f>
        <v>34955155</v>
      </c>
      <c r="AF79" s="7"/>
      <c r="AG79" s="7">
        <f>AE79/+AC79</f>
        <v>3787.944841785869</v>
      </c>
      <c r="AH79" s="7"/>
      <c r="AI79" s="7">
        <v>11112</v>
      </c>
      <c r="AJ79" s="7"/>
      <c r="AK79" s="7">
        <f>SUM(AK74:AK77)</f>
        <v>49062476</v>
      </c>
      <c r="AL79" s="7"/>
      <c r="AM79" s="7">
        <f>AK79/+AI79</f>
        <v>4415.269618430526</v>
      </c>
      <c r="AN79" s="7">
        <v>12211</v>
      </c>
      <c r="AO79" s="7">
        <f>SUM(AO74:AO77)</f>
        <v>59154716</v>
      </c>
      <c r="AP79" s="7">
        <f>AO79/+AN79</f>
        <v>4844.379330112194</v>
      </c>
      <c r="AQ79" s="7"/>
      <c r="AR79" s="7">
        <v>12349</v>
      </c>
      <c r="AS79" s="7">
        <f>SUM(AS74:AS77)</f>
        <v>46719714</v>
      </c>
      <c r="AT79" s="7">
        <f>AS79/+AR79</f>
        <v>3783.2791319135154</v>
      </c>
      <c r="AU79" s="7">
        <v>13212</v>
      </c>
      <c r="AV79" s="7">
        <f>SUM(AV74:AV77)</f>
        <v>53818941</v>
      </c>
      <c r="AW79" s="7">
        <f>AV79/+AU79</f>
        <v>4073.489327883742</v>
      </c>
      <c r="AX79" s="7"/>
      <c r="AY79" s="7">
        <v>13973</v>
      </c>
      <c r="AZ79" s="7"/>
      <c r="BA79" s="7">
        <f>SUM(BA74:BA77)</f>
        <v>58756138</v>
      </c>
      <c r="BB79" s="7"/>
      <c r="BC79" s="7">
        <f>BA79/+AY79</f>
        <v>4204.976597724182</v>
      </c>
      <c r="BD79" s="7"/>
      <c r="BE79" s="7">
        <v>14235</v>
      </c>
      <c r="BF79" s="7"/>
      <c r="BG79" s="7">
        <f>SUM(BG74:BG77)</f>
        <v>66106861</v>
      </c>
      <c r="BH79" s="7"/>
      <c r="BI79" s="7">
        <f>BG79/+BE79</f>
        <v>4643.966350544432</v>
      </c>
      <c r="BJ79" s="7">
        <v>14738</v>
      </c>
      <c r="BK79" s="7"/>
      <c r="BL79" s="7">
        <f>SUM(BL74:BL77)</f>
        <v>75555490</v>
      </c>
      <c r="BM79" s="7"/>
      <c r="BN79" s="7">
        <f>BL79/+BJ79</f>
        <v>5126.576876102592</v>
      </c>
      <c r="BO79" s="48"/>
      <c r="BP79" s="4">
        <v>15441</v>
      </c>
      <c r="BQ79" s="48"/>
      <c r="BR79" s="4">
        <f>SUM(BR74:BR77)</f>
        <v>86275818</v>
      </c>
      <c r="BS79" s="48"/>
      <c r="BT79" s="4">
        <f>BR79/+BP79</f>
        <v>5587.4501651447445</v>
      </c>
      <c r="BU79" s="48"/>
      <c r="BV79" s="4">
        <v>21078</v>
      </c>
      <c r="BW79" s="48"/>
      <c r="BX79" s="73" t="s">
        <v>41</v>
      </c>
      <c r="BY79" s="55"/>
      <c r="BZ79" s="56">
        <v>226338559</v>
      </c>
      <c r="CA79" s="56"/>
      <c r="CB79" s="56">
        <v>10738</v>
      </c>
      <c r="CC79" s="52"/>
      <c r="CD79" s="74">
        <v>22069</v>
      </c>
      <c r="CE79" s="48"/>
      <c r="CF79" s="57" t="s">
        <v>41</v>
      </c>
      <c r="CG79" s="55"/>
      <c r="CH79" s="56">
        <v>254096080</v>
      </c>
      <c r="CI79" s="56"/>
      <c r="CJ79" s="56">
        <v>11513</v>
      </c>
      <c r="CK79" s="75"/>
      <c r="CL79" s="75"/>
      <c r="CM79" s="55"/>
      <c r="CN79" s="55"/>
      <c r="DF79"/>
      <c r="DG79"/>
      <c r="DH79"/>
      <c r="DI79"/>
      <c r="DJ79"/>
      <c r="DK79"/>
      <c r="DL79"/>
      <c r="DM79"/>
      <c r="DN79"/>
      <c r="DO79"/>
      <c r="DP79"/>
    </row>
    <row r="80" spans="1:90" ht="10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</row>
    <row r="81" spans="1:90" ht="1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</row>
    <row r="82" spans="1:90" ht="10.5" customHeight="1">
      <c r="A82" s="6" t="s">
        <v>49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</row>
    <row r="83" spans="1:120" s="77" customFormat="1" ht="15" customHeight="1">
      <c r="A83" s="7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</row>
    <row r="84" spans="110:120" s="77" customFormat="1" ht="12"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</row>
    <row r="85" spans="110:120" s="77" customFormat="1" ht="12"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</row>
    <row r="86" spans="1:90" ht="12">
      <c r="A86" s="10"/>
      <c r="B86" s="77" t="s">
        <v>50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</row>
    <row r="87" spans="1:90" ht="12">
      <c r="A87" s="10"/>
      <c r="B87" s="10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</row>
    <row r="88" spans="1:90" ht="12">
      <c r="A88" s="10"/>
      <c r="B88" s="10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</row>
    <row r="89" spans="1:90" ht="12">
      <c r="A89" s="10"/>
      <c r="B89" s="10"/>
      <c r="C89" s="6"/>
      <c r="D89" s="6"/>
      <c r="E89" s="6"/>
      <c r="F89" s="6"/>
      <c r="G89" s="6"/>
      <c r="H89" s="6"/>
      <c r="I89" s="6"/>
      <c r="J89" s="78"/>
      <c r="K89" s="78"/>
      <c r="L89" s="78"/>
      <c r="M89" s="78"/>
      <c r="N89" s="78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</row>
    <row r="90" spans="1:90" ht="12">
      <c r="A90" s="10"/>
      <c r="B90" s="10"/>
      <c r="C90" s="6"/>
      <c r="D90" s="6"/>
      <c r="E90" s="6"/>
      <c r="F90" s="6"/>
      <c r="G90" s="6"/>
      <c r="H90" s="6"/>
      <c r="I90" s="6"/>
      <c r="J90" s="79"/>
      <c r="K90" s="79"/>
      <c r="L90" s="79"/>
      <c r="M90" s="79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</row>
    <row r="91" spans="1:90" ht="12">
      <c r="A91" s="10"/>
      <c r="B91" s="10"/>
      <c r="C91" s="6"/>
      <c r="D91" s="6"/>
      <c r="E91" s="6"/>
      <c r="F91" s="6"/>
      <c r="G91" s="6"/>
      <c r="H91" s="6"/>
      <c r="I91" s="6"/>
      <c r="J91" s="79"/>
      <c r="K91" s="79"/>
      <c r="L91" s="79"/>
      <c r="M91" s="79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</row>
    <row r="92" spans="1:90" ht="12">
      <c r="A92" s="10"/>
      <c r="B92" s="10"/>
      <c r="C92" s="6"/>
      <c r="D92" s="6"/>
      <c r="E92" s="6"/>
      <c r="F92" s="6"/>
      <c r="G92" s="6"/>
      <c r="H92" s="6"/>
      <c r="I92" s="6"/>
      <c r="J92" s="79"/>
      <c r="K92" s="79"/>
      <c r="L92" s="79"/>
      <c r="M92" s="79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</row>
    <row r="93" spans="1:90" ht="12">
      <c r="A93" s="10"/>
      <c r="B93" s="10"/>
      <c r="C93" s="6"/>
      <c r="D93" s="6"/>
      <c r="E93" s="6"/>
      <c r="F93" s="6"/>
      <c r="G93" s="6"/>
      <c r="H93" s="6"/>
      <c r="I93" s="6"/>
      <c r="J93" s="79"/>
      <c r="K93" s="79"/>
      <c r="L93" s="79"/>
      <c r="M93" s="79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</row>
    <row r="94" spans="1:90" ht="12">
      <c r="A94" s="10"/>
      <c r="B94" s="10"/>
      <c r="C94" s="6"/>
      <c r="D94" s="6"/>
      <c r="E94" s="6"/>
      <c r="F94" s="6"/>
      <c r="G94" s="6"/>
      <c r="H94" s="6"/>
      <c r="I94" s="6"/>
      <c r="J94" s="79"/>
      <c r="K94" s="79"/>
      <c r="L94" s="79"/>
      <c r="M94" s="79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</row>
    <row r="95" spans="1:90" ht="12">
      <c r="A95" s="10"/>
      <c r="B95" s="10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</row>
    <row r="96" spans="1:90" ht="1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</row>
    <row r="97" spans="1:90" ht="1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</row>
    <row r="98" spans="1:90" ht="1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</row>
    <row r="99" spans="1:90" ht="1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</row>
    <row r="100" spans="1:90" ht="1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</row>
    <row r="101" spans="1:90" ht="1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</row>
    <row r="102" spans="1:90" ht="1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</row>
    <row r="103" spans="1:90" ht="1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</row>
    <row r="104" spans="1:90" ht="1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</row>
  </sheetData>
  <sheetProtection/>
  <mergeCells count="4">
    <mergeCell ref="A1:CY1"/>
    <mergeCell ref="A2:CY2"/>
    <mergeCell ref="BX5:BZ5"/>
    <mergeCell ref="CF5:CH5"/>
  </mergeCells>
  <printOptions/>
  <pageMargins left="0.7" right="0.7" top="0.75" bottom="0.75" header="0.3" footer="0.3"/>
  <pageSetup horizontalDpi="600" verticalDpi="600" orientation="landscape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mgcroft</dc:creator>
  <cp:keywords/>
  <dc:description/>
  <cp:lastModifiedBy>msfiore</cp:lastModifiedBy>
  <dcterms:created xsi:type="dcterms:W3CDTF">2009-03-13T16:06:01Z</dcterms:created>
  <dcterms:modified xsi:type="dcterms:W3CDTF">2009-03-16T15:31:27Z</dcterms:modified>
  <cp:category/>
  <cp:version/>
  <cp:contentType/>
  <cp:contentStatus/>
</cp:coreProperties>
</file>